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20200623_1719451_nknu" sheetId="1" r:id="rId1"/>
  </sheets>
  <calcPr calcId="145621"/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</calcChain>
</file>

<file path=xl/sharedStrings.xml><?xml version="1.0" encoding="utf-8"?>
<sst xmlns="http://schemas.openxmlformats.org/spreadsheetml/2006/main" count="1733" uniqueCount="802">
  <si>
    <t>Document ID</t>
  </si>
  <si>
    <t>Title</t>
  </si>
  <si>
    <t>PrintIsbn</t>
  </si>
  <si>
    <t>EIsbn</t>
  </si>
  <si>
    <t>Publisher</t>
  </si>
  <si>
    <t>Imprint</t>
  </si>
  <si>
    <t>PublicationDate</t>
  </si>
  <si>
    <t>Date Added</t>
  </si>
  <si>
    <t>Document Type</t>
  </si>
  <si>
    <t>Title Edition</t>
  </si>
  <si>
    <t>Series Title</t>
  </si>
  <si>
    <t>Authors</t>
  </si>
  <si>
    <t>Subject</t>
  </si>
  <si>
    <t>Language</t>
  </si>
  <si>
    <t>Full Record URL</t>
  </si>
  <si>
    <t>Actresses As Working Women : Their Social Identity in Victorian Culture</t>
  </si>
  <si>
    <t>Taylor &amp; Francis Group</t>
  </si>
  <si>
    <t>Routledge</t>
  </si>
  <si>
    <t>Book</t>
  </si>
  <si>
    <t>Gender in Performance Ser.</t>
  </si>
  <si>
    <t>Davis, Tracy C.</t>
  </si>
  <si>
    <t>Fine Arts; Language/Linguistics</t>
  </si>
  <si>
    <t>English</t>
  </si>
  <si>
    <t>https://ebookcentral.proquest.com/lib/nknu/detail.action?docID=169519</t>
  </si>
  <si>
    <t>Britain and Tibet 1765-1947 : A Select Annotated Bibliography of British Relations with Tibet and the Himalayan States Including Nepal, Sikkim and Bhutan Revised and Updated To 2003</t>
  </si>
  <si>
    <t xml:space="preserve">Marshall, Julie;Lamb, Alastair </t>
  </si>
  <si>
    <t>General Works/Reference</t>
  </si>
  <si>
    <t>https://ebookcentral.proquest.com/lib/nknu/detail.action?docID=178415</t>
  </si>
  <si>
    <t>A Dictionary of Epithets and Terms of Address</t>
  </si>
  <si>
    <t>Dunkling, Leslie</t>
  </si>
  <si>
    <t>Language/Linguistics</t>
  </si>
  <si>
    <t>https://ebookcentral.proquest.com/lib/nknu/detail.action?docID=179753</t>
  </si>
  <si>
    <t>Life and Death in Healthcare Ethics : A Short Introduction</t>
  </si>
  <si>
    <t>Watt, Helen</t>
  </si>
  <si>
    <t>Philosophy; Medicine</t>
  </si>
  <si>
    <t>https://ebookcentral.proquest.com/lib/nknu/detail.action?docID=179918</t>
  </si>
  <si>
    <t>The Colonial Rise of the Novel : From Aphra Behn to Charlotte Bronte</t>
  </si>
  <si>
    <t>Azim, Firdous</t>
  </si>
  <si>
    <t>Literature</t>
  </si>
  <si>
    <t>History</t>
  </si>
  <si>
    <t>https://ebookcentral.proquest.com/lib/nknu/detail.action?docID=180021</t>
  </si>
  <si>
    <t>Environmental Justice Through Research-Based Decision-Making</t>
  </si>
  <si>
    <t>Routledge Research in Public Administration and Public Policy Ser.</t>
  </si>
  <si>
    <t>Bowen, William M.</t>
  </si>
  <si>
    <t>Economics; Environmental Studies</t>
  </si>
  <si>
    <t>https://ebookcentral.proquest.com/lib/nknu/detail.action?docID=180241</t>
  </si>
  <si>
    <t>Markets for Schooling : An Economic Analysis</t>
  </si>
  <si>
    <t>Routledge Research in Education</t>
  </si>
  <si>
    <t>Adnett, Nick;Davies, Peter</t>
  </si>
  <si>
    <t>Economics; Education; Business/Management</t>
  </si>
  <si>
    <t>https://ebookcentral.proquest.com/lib/nknu/detail.action?docID=180581</t>
  </si>
  <si>
    <t>Language Processing in Discourse : A Key to Felicitous Translation</t>
  </si>
  <si>
    <t>Routledge Studies in Germanic Linguistics Ser.</t>
  </si>
  <si>
    <t>Doherty, Monika</t>
  </si>
  <si>
    <t>https://ebookcentral.proquest.com/lib/nknu/detail.action?docID=180819</t>
  </si>
  <si>
    <t>Advertising</t>
  </si>
  <si>
    <t>Routledge Introductions to Media and Communications Ser.</t>
  </si>
  <si>
    <t>MacRury, Iain</t>
  </si>
  <si>
    <t>Business/Management</t>
  </si>
  <si>
    <t>https://ebookcentral.proquest.com/lib/nknu/detail.action?docID=182217</t>
  </si>
  <si>
    <t>Acoustic Absorbers and Diffusers : Theory, Design and Application</t>
  </si>
  <si>
    <t>CRC Press LLC</t>
  </si>
  <si>
    <t>Cox, Trevor J.;D'Antonio, Peter</t>
  </si>
  <si>
    <t>Engineering: General; Engineering; Engineering: Civil</t>
  </si>
  <si>
    <t>https://ebookcentral.proquest.com/lib/nknu/detail.action?docID=182436</t>
  </si>
  <si>
    <t>The Making of the Modern Child : Children's Literature in the Late Eighteenth Century</t>
  </si>
  <si>
    <t>Children's Literature and Culture Ser.</t>
  </si>
  <si>
    <t>O'Malley, Andrew</t>
  </si>
  <si>
    <t>https://ebookcentral.proquest.com/lib/nknu/detail.action?docID=182812</t>
  </si>
  <si>
    <t>The Interface of Language, Vision, and Action : Eye Movements and the Visual World</t>
  </si>
  <si>
    <t>Psychology Press</t>
  </si>
  <si>
    <t>Henderson, John;Ferreira, Fernanda</t>
  </si>
  <si>
    <t>Psychology</t>
  </si>
  <si>
    <t>https://ebookcentral.proquest.com/lib/nknu/detail.action?docID=183307</t>
  </si>
  <si>
    <t>Academic Quality Handbook Rb : Enhancing Higher Education in Universities and Further Education Colleges</t>
  </si>
  <si>
    <t>Mcghee, Patrick</t>
  </si>
  <si>
    <t>Education</t>
  </si>
  <si>
    <t>https://ebookcentral.proquest.com/lib/nknu/detail.action?docID=198406</t>
  </si>
  <si>
    <t>Unequal Childhoods : Young Children's Lives in Poor Countries</t>
  </si>
  <si>
    <t>Contesting Early Childhood Ser.</t>
  </si>
  <si>
    <t>Penn, Helen</t>
  </si>
  <si>
    <t>Social Science</t>
  </si>
  <si>
    <t>https://ebookcentral.proquest.com/lib/nknu/detail.action?docID=198471</t>
  </si>
  <si>
    <t>Social and Cognitive Development in the Context of Individual, Social, and Cultural Processes</t>
  </si>
  <si>
    <t>Benson, Janette;Raeff, Catherine</t>
  </si>
  <si>
    <t>https://ebookcentral.proquest.com/lib/nknu/detail.action?docID=198539</t>
  </si>
  <si>
    <t>Digital Integrated Circuits : Analysis and Design</t>
  </si>
  <si>
    <t>CRC Press</t>
  </si>
  <si>
    <t>Ayers, John E.</t>
  </si>
  <si>
    <t>Engineering; Engineering: Electrical</t>
  </si>
  <si>
    <t>https://ebookcentral.proquest.com/lib/nknu/detail.action?docID=198861</t>
  </si>
  <si>
    <t>Analysis and Application of Analog Electronic Circuits to Biomedical Instrumentation</t>
  </si>
  <si>
    <t>Biomedical Engineering Ser.</t>
  </si>
  <si>
    <t>Northrop, Robert B.;Northrop, Robert B.</t>
  </si>
  <si>
    <t>Engineering: Electrical; Engineering; Medicine</t>
  </si>
  <si>
    <t>https://ebookcentral.proquest.com/lib/nknu/detail.action?docID=198921</t>
  </si>
  <si>
    <t>Heritage, Museums and Galleries : An Introductory Reader</t>
  </si>
  <si>
    <t>Corsane, Gerard</t>
  </si>
  <si>
    <t>Museums</t>
  </si>
  <si>
    <t>https://ebookcentral.proquest.com/lib/nknu/detail.action?docID=199390</t>
  </si>
  <si>
    <t>The Travels of an Alchemist : The Journey of the Taoist Ch'ang-Ch'un from China to the Hundukush at the Summons of Chingiz Khan</t>
  </si>
  <si>
    <t xml:space="preserve">Chih-Ch'ang, Li;Waley, Arthur ;Waley, Arthur </t>
  </si>
  <si>
    <t>Geography/Travel; History</t>
  </si>
  <si>
    <t>https://ebookcentral.proquest.com/lib/nknu/detail.action?docID=199504</t>
  </si>
  <si>
    <t>The Written Language Bias in Linguistics : Its Nature, Origins and Transformations</t>
  </si>
  <si>
    <t>Routledge Advances in Communication and Linguistic Theory Ser.</t>
  </si>
  <si>
    <t>Linell, Per</t>
  </si>
  <si>
    <t>https://ebookcentral.proquest.com/lib/nknu/detail.action?docID=199577</t>
  </si>
  <si>
    <t>Theory for Religious Studies</t>
  </si>
  <si>
    <t>Theory4 Ser.</t>
  </si>
  <si>
    <t>Deal, William E.;Beal, Timothy K.</t>
  </si>
  <si>
    <t>Religion</t>
  </si>
  <si>
    <t>https://ebookcentral.proquest.com/lib/nknu/detail.action?docID=199665</t>
  </si>
  <si>
    <t>Advanced Applications in Acoustics, Noise and Vibration</t>
  </si>
  <si>
    <t>Fahy, Frank;Walker, John</t>
  </si>
  <si>
    <t>Engineering: General; Engineering: Civil; Engineering</t>
  </si>
  <si>
    <t>https://ebookcentral.proquest.com/lib/nknu/detail.action?docID=200020</t>
  </si>
  <si>
    <t>Academic Nations in China and Japan : Framed by Concepts of Nature, Culture and the Universal</t>
  </si>
  <si>
    <t>Nissan Institute/Routledge Japanese Studies</t>
  </si>
  <si>
    <t>Sleeboom, Margaret</t>
  </si>
  <si>
    <t>https://ebookcentral.proquest.com/lib/nknu/detail.action?docID=200382</t>
  </si>
  <si>
    <t>Ageing and Place : Perspectives, Policy, Practice</t>
  </si>
  <si>
    <t>Routledge Studies in Human Geography Ser.</t>
  </si>
  <si>
    <t>Andrews, Gavin J.;Phillips, David R.</t>
  </si>
  <si>
    <t>https://ebookcentral.proquest.com/lib/nknu/detail.action?docID=200451</t>
  </si>
  <si>
    <t>Generative Grammar : Theory and Its History</t>
  </si>
  <si>
    <t>Routledge Leading Linguists Ser.</t>
  </si>
  <si>
    <t>Freidin, Robert</t>
  </si>
  <si>
    <t>https://ebookcentral.proquest.com/lib/nknu/detail.action?docID=200631</t>
  </si>
  <si>
    <t>Modern Persian: a Course-Book</t>
  </si>
  <si>
    <t>Abrahams, Simin</t>
  </si>
  <si>
    <t>https://ebookcentral.proquest.com/lib/nknu/detail.action?docID=200890</t>
  </si>
  <si>
    <t>The Islamic Drama</t>
  </si>
  <si>
    <t>Malekpour, Jamshid</t>
  </si>
  <si>
    <t>Fine Arts; Literature</t>
  </si>
  <si>
    <t>https://ebookcentral.proquest.com/lib/nknu/detail.action?docID=200986</t>
  </si>
  <si>
    <t>Children Reading Pictures : Interpreting Visual Texts</t>
  </si>
  <si>
    <t>Arizpe, Evelyn;Styles, Morag</t>
  </si>
  <si>
    <t>https://ebookcentral.proquest.com/lib/nknu/detail.action?docID=201196</t>
  </si>
  <si>
    <t>Input-Based Phonological Acquisition</t>
  </si>
  <si>
    <t>Outstanding Dissertations in Linguistics Ser.</t>
  </si>
  <si>
    <t>Zamuner, Tania</t>
  </si>
  <si>
    <t>https://ebookcentral.proquest.com/lib/nknu/detail.action?docID=214531</t>
  </si>
  <si>
    <t>New Instruments of Environmental Governance? : National Experiences and Prospects</t>
  </si>
  <si>
    <t>Environmental Politics Ser.</t>
  </si>
  <si>
    <t>Jordan, Andrew;Wurzel, Rudiger K. W.;Zito, Anthony R.</t>
  </si>
  <si>
    <t>Environmental Studies</t>
  </si>
  <si>
    <t>https://ebookcentral.proquest.com/lib/nknu/detail.action?docID=214553</t>
  </si>
  <si>
    <t>Analog Circuits and Devices</t>
  </si>
  <si>
    <t>Principles and Applications in Engineering Ser.</t>
  </si>
  <si>
    <t>Chen, Wai-Kai;Chen, Wai-Kai</t>
  </si>
  <si>
    <t>Engineering: Electrical; Engineering</t>
  </si>
  <si>
    <t>https://ebookcentral.proquest.com/lib/nknu/detail.action?docID=214619</t>
  </si>
  <si>
    <t>Actuator Saturation Control</t>
  </si>
  <si>
    <t>Automation and Control Engineering Ser.</t>
  </si>
  <si>
    <t>Karolos, M. Grigoriadis;Kapil, Vikram</t>
  </si>
  <si>
    <t>Engineering; Engineering: Mechanical; Engineering: General</t>
  </si>
  <si>
    <t>https://ebookcentral.proquest.com/lib/nknu/detail.action?docID=215916</t>
  </si>
  <si>
    <t>The CAD Guidebook : A Basic Manual for Understanding and Improving Computer-Aided Design</t>
  </si>
  <si>
    <t>Schoonmaker, Stephen J.</t>
  </si>
  <si>
    <t>Engineering; Engineering: General; Engineering: Civil</t>
  </si>
  <si>
    <t>https://ebookcentral.proquest.com/lib/nknu/detail.action?docID=215974</t>
  </si>
  <si>
    <t>Ceramic Fabrication Technology</t>
  </si>
  <si>
    <t>Rice, Roy W.;Rice, Roy W.</t>
  </si>
  <si>
    <t>Engineering; Engineering: Chemical</t>
  </si>
  <si>
    <t>https://ebookcentral.proquest.com/lib/nknu/detail.action?docID=216011</t>
  </si>
  <si>
    <t>Becoming a Digital Library</t>
  </si>
  <si>
    <t>Books in Library and Information Science Ser.</t>
  </si>
  <si>
    <t>Barnes, Susan J.</t>
  </si>
  <si>
    <t>Library Science</t>
  </si>
  <si>
    <t>https://ebookcentral.proquest.com/lib/nknu/detail.action?docID=216075</t>
  </si>
  <si>
    <t>Robust Control System Design : Advanced State Space Techniques</t>
  </si>
  <si>
    <t>Tsui, Chia-Chi</t>
  </si>
  <si>
    <t>Engineering: General; Engineering: Mechanical; Engineering</t>
  </si>
  <si>
    <t>https://ebookcentral.proquest.com/lib/nknu/detail.action?docID=216147</t>
  </si>
  <si>
    <t>Biomolecular Films : Design, Function, and Applications</t>
  </si>
  <si>
    <t>Surfactant Science Ser.</t>
  </si>
  <si>
    <t>Rusling, James F.</t>
  </si>
  <si>
    <t>https://ebookcentral.proquest.com/lib/nknu/detail.action?docID=216266</t>
  </si>
  <si>
    <t>Manufacturing : Design, Production, Automation, and Integration</t>
  </si>
  <si>
    <t>Manufacturing Engineering and Materials Processing</t>
  </si>
  <si>
    <t>Benhabib, Beno</t>
  </si>
  <si>
    <t>Engineering; Engineering: Manufacturing; Business/Management</t>
  </si>
  <si>
    <t>https://ebookcentral.proquest.com/lib/nknu/detail.action?docID=216362</t>
  </si>
  <si>
    <t>Adsorption and Aggregation of Surfactants in Solution</t>
  </si>
  <si>
    <t>Mittal, K. L.;Shah, Dinesh O.;Mittal, K.L.;Shah, Dinesh O.</t>
  </si>
  <si>
    <t>Engineering; Science; Science: Chemistry; Engineering: Chemical</t>
  </si>
  <si>
    <t>https://ebookcentral.proquest.com/lib/nknu/detail.action?docID=216425</t>
  </si>
  <si>
    <t>Reactions and Synthesis in Surfactant Systems</t>
  </si>
  <si>
    <t>Surfactant Science</t>
  </si>
  <si>
    <t>Texter, John</t>
  </si>
  <si>
    <t>https://ebookcentral.proquest.com/lib/nknu/detail.action?docID=216436</t>
  </si>
  <si>
    <t>Novel Surfactants : Preparation Applications and Biodegradability, Second Edition, Revised and Expanded</t>
  </si>
  <si>
    <t>Holmberg, Krister</t>
  </si>
  <si>
    <t>https://ebookcentral.proquest.com/lib/nknu/detail.action?docID=216437</t>
  </si>
  <si>
    <t>Thermodynamic Cycles : Computer-Aided Design and Optimization</t>
  </si>
  <si>
    <t>Chemical Industries</t>
  </si>
  <si>
    <t>Wu, Chih</t>
  </si>
  <si>
    <t>Engineering: Mechanical; Engineering; Engineering: General</t>
  </si>
  <si>
    <t>https://ebookcentral.proquest.com/lib/nknu/detail.action?docID=216446</t>
  </si>
  <si>
    <t>Semiconductor Laser Fundamentals</t>
  </si>
  <si>
    <t>Optical Science and Engineering Ser.</t>
  </si>
  <si>
    <t>Suhara, Toshiaki</t>
  </si>
  <si>
    <t>Engineering; Engineering: Civil; Engineering: Electrical</t>
  </si>
  <si>
    <t>https://ebookcentral.proquest.com/lib/nknu/detail.action?docID=216495</t>
  </si>
  <si>
    <t>Empty Justice : One Hundred Years of Law Literature and Philosophy</t>
  </si>
  <si>
    <t>Routledge Cavendish</t>
  </si>
  <si>
    <t>Williams, Melanie</t>
  </si>
  <si>
    <t>https://ebookcentral.proquest.com/lib/nknu/detail.action?docID=220317</t>
  </si>
  <si>
    <t>Against Common Sense : Teaching and Learning Toward Social Justice</t>
  </si>
  <si>
    <t>Kumashiro, Kevin</t>
  </si>
  <si>
    <t>https://ebookcentral.proquest.com/lib/nknu/detail.action?docID=241749</t>
  </si>
  <si>
    <t>Architects' Guide to Fee Bidding</t>
  </si>
  <si>
    <t>Taylor &amp; Francis</t>
  </si>
  <si>
    <t>Nicholson, M. Paul</t>
  </si>
  <si>
    <t>Architecture</t>
  </si>
  <si>
    <t>https://ebookcentral.proquest.com/lib/nknu/detail.action?docID=243117</t>
  </si>
  <si>
    <t>What Scientists Think</t>
  </si>
  <si>
    <t xml:space="preserve">Stangroom, Jeremy;Kohn, Marek </t>
  </si>
  <si>
    <t>Science: Biology/Natural History; Science</t>
  </si>
  <si>
    <t>https://ebookcentral.proquest.com/lib/nknu/detail.action?docID=243362</t>
  </si>
  <si>
    <t>Natural Arsenic in Groundwater : Occurrence, Remediation and Management : Proceedings of the Pre-Congress Workshop Natural Arsenic in Groundwater (BWO 06) 32nd International Geological Congress, Florence, Italy, 18-19 August 2004</t>
  </si>
  <si>
    <t>Chandrasekharam, D.;Bhattacharaya, Prosun;Bundschuh, Jochen</t>
  </si>
  <si>
    <t>Engineering: Environmental; Engineering; Environmental Studies</t>
  </si>
  <si>
    <t>https://ebookcentral.proquest.com/lib/nknu/detail.action?docID=254351</t>
  </si>
  <si>
    <t>Buddhist Studies from India to America : Essays in Honor of Charles S. Prebish</t>
  </si>
  <si>
    <t>Routledge Critical Studies in Buddhism Ser.</t>
  </si>
  <si>
    <t>Keown, Damien</t>
  </si>
  <si>
    <t>https://ebookcentral.proquest.com/lib/nknu/detail.action?docID=254362</t>
  </si>
  <si>
    <t>Understanding International Art Markets and Management</t>
  </si>
  <si>
    <t>Robertson, Iain</t>
  </si>
  <si>
    <t>Fine Arts</t>
  </si>
  <si>
    <t>https://ebookcentral.proquest.com/lib/nknu/detail.action?docID=254449</t>
  </si>
  <si>
    <t>Research Ethics</t>
  </si>
  <si>
    <t>Routledge Annals of Bioethics Ser.</t>
  </si>
  <si>
    <t>Smith Iltis, Ana</t>
  </si>
  <si>
    <t>Medicine; Philosophy</t>
  </si>
  <si>
    <t>https://ebookcentral.proquest.com/lib/nknu/detail.action?docID=254455</t>
  </si>
  <si>
    <t>Ethical Issues and Guidelines in Psychology</t>
  </si>
  <si>
    <t>Routledge Modular Psychology Ser.</t>
  </si>
  <si>
    <t>Banyard, Philip;Flanagan, Cara</t>
  </si>
  <si>
    <t>Psychology; Philosophy</t>
  </si>
  <si>
    <t>https://ebookcentral.proquest.com/lib/nknu/detail.action?docID=257003</t>
  </si>
  <si>
    <t>Cultures in Conversation</t>
  </si>
  <si>
    <t>Routledge Communication Ser.</t>
  </si>
  <si>
    <t>Carbaugh, Donal</t>
  </si>
  <si>
    <t>https://ebookcentral.proquest.com/lib/nknu/detail.action?docID=257310</t>
  </si>
  <si>
    <t>Civilizing the Museum : The Collected Writings of Elaine Heumann Gurian</t>
  </si>
  <si>
    <t>Heumann Gurian, Elaine</t>
  </si>
  <si>
    <t>https://ebookcentral.proquest.com/lib/nknu/detail.action?docID=259062</t>
  </si>
  <si>
    <t>The Routledge Dictionary of Literary Terms</t>
  </si>
  <si>
    <t>Routledge Dictionaries Ser.</t>
  </si>
  <si>
    <t>Childs, Peter;Fowler, Roger</t>
  </si>
  <si>
    <t>https://ebookcentral.proquest.com/lib/nknu/detail.action?docID=261297</t>
  </si>
  <si>
    <t>Applying Social Cognition to Consumer-Focused Strategy</t>
  </si>
  <si>
    <t>Advertising and Consumer Psychology Ser.</t>
  </si>
  <si>
    <t>Kardes, Frank R.;Herr, Paul M.;Nantel, Jacques</t>
  </si>
  <si>
    <t>https://ebookcentral.proquest.com/lib/nknu/detail.action?docID=261423</t>
  </si>
  <si>
    <t>Aesthetic Experience in Science Education : Learning and Meaning-Making As Situated Talk and Action</t>
  </si>
  <si>
    <t>Teaching and Learning in Science Ser.</t>
  </si>
  <si>
    <t>Wickman, Per-Olof</t>
  </si>
  <si>
    <t>Science: General; Science</t>
  </si>
  <si>
    <t>https://ebookcentral.proquest.com/lib/nknu/detail.action?docID=261424</t>
  </si>
  <si>
    <t>Ideas and Options in English for Specific Purposes</t>
  </si>
  <si>
    <t>ESL and Applied Linguistics Professional Ser.</t>
  </si>
  <si>
    <t>Basturkmen, Helen</t>
  </si>
  <si>
    <t>https://ebookcentral.proquest.com/lib/nknu/detail.action?docID=274514</t>
  </si>
  <si>
    <t>Classroom Authority : Theory, Research, and Practice</t>
  </si>
  <si>
    <t>Pace, Judith L.;Hemmings, Annette;Bixby, Janet</t>
  </si>
  <si>
    <t>https://ebookcentral.proquest.com/lib/nknu/detail.action?docID=274533</t>
  </si>
  <si>
    <t>Preparing Quality Educators for English Language Learners : Research, Policy, and Practice</t>
  </si>
  <si>
    <t>Téllez, Kip;Waxman, Hersh C.;Calderon, Margarita</t>
  </si>
  <si>
    <t>Education; Language/Linguistics</t>
  </si>
  <si>
    <t>https://ebookcentral.proquest.com/lib/nknu/detail.action?docID=274544</t>
  </si>
  <si>
    <t>A Nation of a Hundred Million Idiots? : A Social History of Japanese Television, 1953 - 1973</t>
  </si>
  <si>
    <t>East Asia: History, Politics, Sociology and Culture Ser.</t>
  </si>
  <si>
    <t>Chun, Jayson Makoto;Chun, Jayson Makoto</t>
  </si>
  <si>
    <t>https://ebookcentral.proquest.com/lib/nknu/detail.action?docID=291373</t>
  </si>
  <si>
    <t>Media/Theory : Thinking about Media and Communications</t>
  </si>
  <si>
    <t>Comedia Ser.</t>
  </si>
  <si>
    <t>Moores, Shaun</t>
  </si>
  <si>
    <t>https://ebookcentral.proquest.com/lib/nknu/detail.action?docID=308524</t>
  </si>
  <si>
    <t>Media and Cultural Theory</t>
  </si>
  <si>
    <t>Curran, James;Morley, David</t>
  </si>
  <si>
    <t>https://ebookcentral.proquest.com/lib/nknu/detail.action?docID=308543</t>
  </si>
  <si>
    <t>Being an e-Learner in Health and Social Care : A Student's Guide</t>
  </si>
  <si>
    <t>Santy, Julie;Smith, Liz</t>
  </si>
  <si>
    <t>Medicine</t>
  </si>
  <si>
    <t>https://ebookcentral.proquest.com/lib/nknu/detail.action?docID=308545</t>
  </si>
  <si>
    <t>Buddhist Rituals of Death and Rebirth : Contemporary Sri Lankan Practice and Its Origins</t>
  </si>
  <si>
    <t>Langer, Rita</t>
  </si>
  <si>
    <t>https://ebookcentral.proquest.com/lib/nknu/detail.action?docID=308835</t>
  </si>
  <si>
    <t>Cognitive Development : Neo-Piagetian Perspectives</t>
  </si>
  <si>
    <t xml:space="preserve">Morra, Sergio;Gobbo, Camilla;Marini, Zopito;Sheese, Ronald </t>
  </si>
  <si>
    <t>https://ebookcentral.proquest.com/lib/nknu/detail.action?docID=309840</t>
  </si>
  <si>
    <t>Arabic-English Thematic Lexicon</t>
  </si>
  <si>
    <t>Newman, Daniel L.</t>
  </si>
  <si>
    <t>https://ebookcentral.proquest.com/lib/nknu/detail.action?docID=324931</t>
  </si>
  <si>
    <t>Critical Architecture</t>
  </si>
  <si>
    <t xml:space="preserve">Rendell, Jane;Hill, Jonathan;Dorrian, Mark;Fraser, Murray </t>
  </si>
  <si>
    <t>https://ebookcentral.proquest.com/lib/nknu/detail.action?docID=324967</t>
  </si>
  <si>
    <t>Tourism and Responsibility : Perspectives from Latin America and the Caribbean</t>
  </si>
  <si>
    <t>Mowforth, Martin;Charlton, Clive;Munt, Ian</t>
  </si>
  <si>
    <t>Tourism/Hospitality; Economics; Business/Management</t>
  </si>
  <si>
    <t>https://ebookcentral.proquest.com/lib/nknu/detail.action?docID=325056</t>
  </si>
  <si>
    <t>The Discourse of Broadcast News : A Linguistic Approach</t>
  </si>
  <si>
    <t>Montgomery, Martin</t>
  </si>
  <si>
    <t>https://ebookcentral.proquest.com/lib/nknu/detail.action?docID=325107</t>
  </si>
  <si>
    <t>Thinking on Screen : Film As Philosophy</t>
  </si>
  <si>
    <t>Wartenberg, Thomas E.</t>
  </si>
  <si>
    <t>https://ebookcentral.proquest.com/lib/nknu/detail.action?docID=325117</t>
  </si>
  <si>
    <t>Tourism, Creativity and Development</t>
  </si>
  <si>
    <t>Contemporary Geographies of Leisure, Tourism and Mobility Ser.</t>
  </si>
  <si>
    <t>Richards, Greg;Wilson, Julie</t>
  </si>
  <si>
    <t>Business/Management; Tourism/Hospitality; Economics</t>
  </si>
  <si>
    <t>https://ebookcentral.proquest.com/lib/nknu/detail.action?docID=325156</t>
  </si>
  <si>
    <t>Islamic Culture Through Jewish Eyes : Al-Andalus from the Tenth to Twelfth Century</t>
  </si>
  <si>
    <t>Routledge Studies in Middle Eastern Literatures Ser.</t>
  </si>
  <si>
    <t>Alfonso, Esperanza</t>
  </si>
  <si>
    <t>https://ebookcentral.proquest.com/lib/nknu/detail.action?docID=325202</t>
  </si>
  <si>
    <t>Physical Theatres: A Critical Introduction</t>
  </si>
  <si>
    <t>Murray, Simon;Keefe, John</t>
  </si>
  <si>
    <t>https://ebookcentral.proquest.com/lib/nknu/detail.action?docID=325208</t>
  </si>
  <si>
    <t>Aesthetic Experience</t>
  </si>
  <si>
    <t>Routledge Studies in Contemporary Philosophy Ser.</t>
  </si>
  <si>
    <t>Shusterman, Richard;Tomlin, Adele</t>
  </si>
  <si>
    <t>Philosophy</t>
  </si>
  <si>
    <t>https://ebookcentral.proquest.com/lib/nknu/detail.action?docID=325222</t>
  </si>
  <si>
    <t>Ecotourism Third Edition</t>
  </si>
  <si>
    <t>Fennell, David A.</t>
  </si>
  <si>
    <t>Geography/Travel; Economics</t>
  </si>
  <si>
    <t>https://ebookcentral.proquest.com/lib/nknu/detail.action?docID=325234</t>
  </si>
  <si>
    <t>Group Dynamics in Exercise and Sport Psychology : Contemporary Themes</t>
  </si>
  <si>
    <t>Beauchamp, Mark R.;Eys, Mark A.</t>
  </si>
  <si>
    <t>Sport &amp;amp; Recreation; Social Science</t>
  </si>
  <si>
    <t>https://ebookcentral.proquest.com/lib/nknu/detail.action?docID=325269</t>
  </si>
  <si>
    <t>Changing Organizational Culture : Cultural Change Work in Progress</t>
  </si>
  <si>
    <t>Alvesson, Mats;Sveningsson, Stefan</t>
  </si>
  <si>
    <t>https://ebookcentral.proquest.com/lib/nknu/detail.action?docID=325280</t>
  </si>
  <si>
    <t>Landscape Theory</t>
  </si>
  <si>
    <t>The Art Seminar Ser.</t>
  </si>
  <si>
    <t>DeLue, Rachel;Elkins, James</t>
  </si>
  <si>
    <t>https://ebookcentral.proquest.com/lib/nknu/detail.action?docID=325350</t>
  </si>
  <si>
    <t>Cognition and Emotion : From Order to Disorder</t>
  </si>
  <si>
    <t>Power, Mick;Dalgleish, Tim</t>
  </si>
  <si>
    <t>https://ebookcentral.proquest.com/lib/nknu/detail.action?docID=325372</t>
  </si>
  <si>
    <t>Media and Ethnic Identity : Hopi Views on Media, Identity, and Communication</t>
  </si>
  <si>
    <t>Indigenous Peoples and Politics Ser.</t>
  </si>
  <si>
    <t>Levo-Henriksson, Ritva</t>
  </si>
  <si>
    <t>History; Social Science</t>
  </si>
  <si>
    <t>https://ebookcentral.proquest.com/lib/nknu/detail.action?docID=325387</t>
  </si>
  <si>
    <t>Materials, Specification and Detailing : Foundations of Building Design</t>
  </si>
  <si>
    <t>Technologies of Architecture Ser.</t>
  </si>
  <si>
    <t>Wienand, Norman</t>
  </si>
  <si>
    <t>https://ebookcentral.proquest.com/lib/nknu/detail.action?docID=325408</t>
  </si>
  <si>
    <t>American Icons : The Genesis of a National Visual Language</t>
  </si>
  <si>
    <t>Routledge Research in Cultural and Media Studies</t>
  </si>
  <si>
    <t>Feldges, Benedikt</t>
  </si>
  <si>
    <t>https://ebookcentral.proquest.com/lib/nknu/detail.action?docID=325479</t>
  </si>
  <si>
    <t>Guide to Publishing a Scientific Paper</t>
  </si>
  <si>
    <t xml:space="preserve">Körner, Ann M.;Kerner, Ann ;Keorner, Ann M </t>
  </si>
  <si>
    <t>Literature; Engineering: General; Engineering</t>
  </si>
  <si>
    <t>https://ebookcentral.proquest.com/lib/nknu/detail.action?docID=325505</t>
  </si>
  <si>
    <t>An Actor's Work : A Student's Diary</t>
  </si>
  <si>
    <t>Stanislavski, Konstantin;Benedetti, Jean</t>
  </si>
  <si>
    <t>https://ebookcentral.proquest.com/lib/nknu/detail.action?docID=325509</t>
  </si>
  <si>
    <t>Museums and Education : Purpose, Pedagogy, Performance</t>
  </si>
  <si>
    <t>Museum Meanings Ser.</t>
  </si>
  <si>
    <t>Hooper-Greenhill, Eilean</t>
  </si>
  <si>
    <t>https://ebookcentral.proquest.com/lib/nknu/detail.action?docID=325524</t>
  </si>
  <si>
    <t>East Asian Regionalism</t>
  </si>
  <si>
    <t>Dent, Christopher M.</t>
  </si>
  <si>
    <t>Business/Management; Economics</t>
  </si>
  <si>
    <t>https://ebookcentral.proquest.com/lib/nknu/detail.action?docID=327280</t>
  </si>
  <si>
    <t>Perseus</t>
  </si>
  <si>
    <t>Gods and Heroes of the Ancient World Ser.</t>
  </si>
  <si>
    <t>Ogden, Daniel</t>
  </si>
  <si>
    <t>https://ebookcentral.proquest.com/lib/nknu/detail.action?docID=327289</t>
  </si>
  <si>
    <t>International Business and Tourism : Global Issues, Contemporary Interactions</t>
  </si>
  <si>
    <t>Routledge International Series in Tourism, Business and Management</t>
  </si>
  <si>
    <t>Coles, Tim;Hall, C. Michael</t>
  </si>
  <si>
    <t>https://ebookcentral.proquest.com/lib/nknu/detail.action?docID=327292</t>
  </si>
  <si>
    <t>Tourism and Innovation</t>
  </si>
  <si>
    <t>Hall, Michael C.;Williams, Allan</t>
  </si>
  <si>
    <t>Economics; Tourism/Hospitality</t>
  </si>
  <si>
    <t>https://ebookcentral.proquest.com/lib/nknu/detail.action?docID=327301</t>
  </si>
  <si>
    <t>Handbook of Cognitive Linguistics and Second Language Acquisition</t>
  </si>
  <si>
    <t>Robinson, Peter;Ellis, Nick C.</t>
  </si>
  <si>
    <t>https://ebookcentral.proquest.com/lib/nknu/detail.action?docID=327304</t>
  </si>
  <si>
    <t>The Cultural Geography Reader</t>
  </si>
  <si>
    <t>Oakes, Timothy;Price, Patricia L.</t>
  </si>
  <si>
    <t>Social Science; Environmental Studies</t>
  </si>
  <si>
    <t>https://ebookcentral.proquest.com/lib/nknu/detail.action?docID=327332</t>
  </si>
  <si>
    <t>Tourism at the Grassroots : Villagers and Visitors in the Asia-Pacific</t>
  </si>
  <si>
    <t>Contemporary Geographies of Leisure, Tourism and Mobility</t>
  </si>
  <si>
    <t>Connell, John;Rugendyke, Barbara</t>
  </si>
  <si>
    <t>Social Science; Tourism/Hospitality</t>
  </si>
  <si>
    <t>https://ebookcentral.proquest.com/lib/nknu/detail.action?docID=327335</t>
  </si>
  <si>
    <t>Psychoanalysis Comparable and Incomparable : The Evolution of a Method to Describe and Compare Psychoanalytic Approaches</t>
  </si>
  <si>
    <t>The New Library of Psychoanalysis Ser.</t>
  </si>
  <si>
    <t>Tuckett, David</t>
  </si>
  <si>
    <t>Psychology; Medicine</t>
  </si>
  <si>
    <t>https://ebookcentral.proquest.com/lib/nknu/detail.action?docID=327343</t>
  </si>
  <si>
    <t>Modern Persian Literature in Afghanistan : Anomalous Visions of History and Form</t>
  </si>
  <si>
    <t>Iranian Studies</t>
  </si>
  <si>
    <t>Ahmadi, Wali</t>
  </si>
  <si>
    <t>https://ebookcentral.proquest.com/lib/nknu/detail.action?docID=330975</t>
  </si>
  <si>
    <t>Corporate Governance Around the World</t>
  </si>
  <si>
    <t>Routledge Studies in Corporate Governance</t>
  </si>
  <si>
    <t>Naciri, Ahmed</t>
  </si>
  <si>
    <t>https://ebookcentral.proquest.com/lib/nknu/detail.action?docID=330978</t>
  </si>
  <si>
    <t>Improving Testing for English Language Learners</t>
  </si>
  <si>
    <t>Kopriva, Rebecca</t>
  </si>
  <si>
    <t>https://ebookcentral.proquest.com/lib/nknu/detail.action?docID=330980</t>
  </si>
  <si>
    <t>Cities and Cinema</t>
  </si>
  <si>
    <t>Routledge Critical Introductions to Urbanism and the City Ser.</t>
  </si>
  <si>
    <t>Mennel, Barbara</t>
  </si>
  <si>
    <t>https://ebookcentral.proquest.com/lib/nknu/detail.action?docID=330990</t>
  </si>
  <si>
    <t>From Nursery Rhymes to Nationhood : Children's Literature and the Construction of Canadian Identity</t>
  </si>
  <si>
    <t>Galway, Elizabeth</t>
  </si>
  <si>
    <t>https://ebookcentral.proquest.com/lib/nknu/detail.action?docID=331049</t>
  </si>
  <si>
    <t>Industrial Innovation in Japan</t>
  </si>
  <si>
    <t>Hara, Takuji;Kambayashi, Norio;Matsushima, Noboru</t>
  </si>
  <si>
    <t>https://ebookcentral.proquest.com/lib/nknu/detail.action?docID=331057</t>
  </si>
  <si>
    <t>Research With Children : Perspectives and Practices</t>
  </si>
  <si>
    <t>Christensen, Pia;James, Allison</t>
  </si>
  <si>
    <t>https://ebookcentral.proquest.com/lib/nknu/detail.action?docID=332067</t>
  </si>
  <si>
    <t>The Family in English Children's Literature</t>
  </si>
  <si>
    <t>Alston, Ann</t>
  </si>
  <si>
    <t>https://ebookcentral.proquest.com/lib/nknu/detail.action?docID=332071</t>
  </si>
  <si>
    <t>Museums and Community : Ideas, Issues and Challenges</t>
  </si>
  <si>
    <t>Crooke, Elizabeth</t>
  </si>
  <si>
    <t>https://ebookcentral.proquest.com/lib/nknu/detail.action?docID=332072</t>
  </si>
  <si>
    <t>Researching Trust and Health</t>
  </si>
  <si>
    <t>Routledge Studies in Health and Social Welfare Ser.</t>
  </si>
  <si>
    <t>Brownlie, Julie;Greene, Alexandra;Howson, Alexandra</t>
  </si>
  <si>
    <t>https://ebookcentral.proquest.com/lib/nknu/detail.action?docID=332074</t>
  </si>
  <si>
    <t>Japanese-Russian Relations, 1907-2007</t>
  </si>
  <si>
    <t>Routledge Contemporary Japan Ser.</t>
  </si>
  <si>
    <t>Ferguson, Joseph</t>
  </si>
  <si>
    <t>Political Science; History</t>
  </si>
  <si>
    <t>https://ebookcentral.proquest.com/lib/nknu/detail.action?docID=332078</t>
  </si>
  <si>
    <t>Advances in Discourse Studies</t>
  </si>
  <si>
    <t>Bhatia, Vijay;Flowerdew, John;Jones, Rodney H.</t>
  </si>
  <si>
    <t>https://ebookcentral.proquest.com/lib/nknu/detail.action?docID=332086</t>
  </si>
  <si>
    <t>English Writing and India, 1600-1920 : Colonizing Aesthetics</t>
  </si>
  <si>
    <t>Routledge Research in Postcolonial Literatures Ser.</t>
  </si>
  <si>
    <t>K. Nayar, Pramod</t>
  </si>
  <si>
    <t>https://ebookcentral.proquest.com/lib/nknu/detail.action?docID=332358</t>
  </si>
  <si>
    <t>Educating the Royal Navy : 18th and 19th Century Education for Officers</t>
  </si>
  <si>
    <t>Cass Series: Naval Policy and History</t>
  </si>
  <si>
    <t>Dickinson, Harry W.</t>
  </si>
  <si>
    <t>Military Science</t>
  </si>
  <si>
    <t>https://ebookcentral.proquest.com/lib/nknu/detail.action?docID=332376</t>
  </si>
  <si>
    <t>Economics of Distance and Online Learning : Theory, Practice and Research</t>
  </si>
  <si>
    <t>Bramble, William J.;Panda, Santosh</t>
  </si>
  <si>
    <t>https://ebookcentral.proquest.com/lib/nknu/detail.action?docID=332388</t>
  </si>
  <si>
    <t>Philosophy of Language : A Contemporary Introduction</t>
  </si>
  <si>
    <t>Routledge Contemporary Introductions to Philosophy Ser.</t>
  </si>
  <si>
    <t>Lycan, William G.;Lycan, William G.</t>
  </si>
  <si>
    <t>https://ebookcentral.proquest.com/lib/nknu/detail.action?docID=332391</t>
  </si>
  <si>
    <t>E-Learning and Social Networking Handbook : Resources for Higher Education</t>
  </si>
  <si>
    <t>Rennie, Frank;Mason, Robin</t>
  </si>
  <si>
    <t>https://ebookcentral.proquest.com/lib/nknu/detail.action?docID=332396</t>
  </si>
  <si>
    <t>Children, Structure and Agency : Realities Across the Developing World</t>
  </si>
  <si>
    <t>Routledge Studies in Development and Society Ser.</t>
  </si>
  <si>
    <t>Lieten, G. K.;Lieten, G. K.</t>
  </si>
  <si>
    <t>https://ebookcentral.proquest.com/lib/nknu/detail.action?docID=334814</t>
  </si>
  <si>
    <t>Hegemony : Studies in Consensus and Coercion</t>
  </si>
  <si>
    <t>Routledge Studies in Social and Political Thought Ser.</t>
  </si>
  <si>
    <t>Howson, Richard;Smith, Kylie</t>
  </si>
  <si>
    <t>Political Science</t>
  </si>
  <si>
    <t>https://ebookcentral.proquest.com/lib/nknu/detail.action?docID=334817</t>
  </si>
  <si>
    <t>Academic Writing and Publishing : A Practical Handbook</t>
  </si>
  <si>
    <t>Hartley, James</t>
  </si>
  <si>
    <t>https://ebookcentral.proquest.com/lib/nknu/detail.action?docID=336273</t>
  </si>
  <si>
    <t>Education in Popular Culture : Telling Tales on Teachers and Learners</t>
  </si>
  <si>
    <t>Fisher, Roy;Harris, Ann;Jarvis, Christine;Harris, Ann</t>
  </si>
  <si>
    <t>Social Science; Education</t>
  </si>
  <si>
    <t>https://ebookcentral.proquest.com/lib/nknu/detail.action?docID=336285</t>
  </si>
  <si>
    <t>The Contemporary Anglophone Travel Novel : The Aesthetics of Self-Fashioning in the Era of Globalization</t>
  </si>
  <si>
    <t>Literary Criticism and Cultural Theory Ser.</t>
  </si>
  <si>
    <t>Levin, Stephen M.</t>
  </si>
  <si>
    <t>https://ebookcentral.proquest.com/lib/nknu/detail.action?docID=339251</t>
  </si>
  <si>
    <t>Kant, Foucault, and Forms of Experience</t>
  </si>
  <si>
    <t>Djaballah, Marc</t>
  </si>
  <si>
    <t>https://ebookcentral.proquest.com/lib/nknu/detail.action?docID=339253</t>
  </si>
  <si>
    <t>Theatre Studies : the Basics</t>
  </si>
  <si>
    <t>The Basics</t>
  </si>
  <si>
    <t>Leach, Robert</t>
  </si>
  <si>
    <t>https://ebookcentral.proquest.com/lib/nknu/detail.action?docID=342943</t>
  </si>
  <si>
    <t>Islam and Human Rights in Practice : Perspectives Across the Ummah</t>
  </si>
  <si>
    <t>Routledge Advances in Middle East and Islamic Studies</t>
  </si>
  <si>
    <t>Akbarzadeh, Shahram;MacQueen, Benjamin</t>
  </si>
  <si>
    <t>https://ebookcentral.proquest.com/lib/nknu/detail.action?docID=345082</t>
  </si>
  <si>
    <t>The Challenges to Library Learning : Solutions for Librarians</t>
  </si>
  <si>
    <t>Routledge Studies in Library and Information Science Ser.</t>
  </si>
  <si>
    <t>Massis, Bruce E.</t>
  </si>
  <si>
    <t>https://ebookcentral.proquest.com/lib/nknu/detail.action?docID=345086</t>
  </si>
  <si>
    <t>Children's Anxiety : A Contextual Approach</t>
  </si>
  <si>
    <t>Appleton, Peter</t>
  </si>
  <si>
    <t>Medicine; Psychology</t>
  </si>
  <si>
    <t>https://ebookcentral.proquest.com/lib/nknu/detail.action?docID=348441</t>
  </si>
  <si>
    <t>Education and the Family : Passing Success Across the Generations</t>
  </si>
  <si>
    <t>Foundations and Futures of Education Ser.</t>
  </si>
  <si>
    <t>Feinstein, Leon;Duckworth, Kathryn;Sabates, Ricardo</t>
  </si>
  <si>
    <t>https://ebookcentral.proquest.com/lib/nknu/detail.action?docID=348463</t>
  </si>
  <si>
    <t>Functional Anatomy for Sport and Exercise : Quick Reference</t>
  </si>
  <si>
    <t>Milner, Clare E.</t>
  </si>
  <si>
    <t>Science: Anatomy/Physiology; Science</t>
  </si>
  <si>
    <t>https://ebookcentral.proquest.com/lib/nknu/detail.action?docID=348488</t>
  </si>
  <si>
    <t>Editing for Today's Newsroom : A Guide for Success in a Changing Profession</t>
  </si>
  <si>
    <t>Stepp, Carl Sessions</t>
  </si>
  <si>
    <t>Journalism</t>
  </si>
  <si>
    <t>https://ebookcentral.proquest.com/lib/nknu/detail.action?docID=348493</t>
  </si>
  <si>
    <t>Handbook of College Reading and Study Strategy Research</t>
  </si>
  <si>
    <t>Flippo, Rona F.;Caverly, David C.</t>
  </si>
  <si>
    <t>https://ebookcentral.proquest.com/lib/nknu/detail.action?docID=348494</t>
  </si>
  <si>
    <t>A Realist Theory of Science</t>
  </si>
  <si>
    <t>Classical Texts in Critical Realism (Routledge Critical Realism)</t>
  </si>
  <si>
    <t>Bhaskar, Roy</t>
  </si>
  <si>
    <t>Science; Science: General</t>
  </si>
  <si>
    <t>https://ebookcentral.proquest.com/lib/nknu/detail.action?docID=348509</t>
  </si>
  <si>
    <t>ESL (ELL) Literacy Instruction : A Guidebook to Theory and Practice</t>
  </si>
  <si>
    <t>Gunderson, Lee</t>
  </si>
  <si>
    <t>https://ebookcentral.proquest.com/lib/nknu/detail.action?docID=350225</t>
  </si>
  <si>
    <t>Childhood Re-Imagined : Images and Narratives of Development in Analytical Psychology</t>
  </si>
  <si>
    <t>Main, Shiho</t>
  </si>
  <si>
    <t>https://ebookcentral.proquest.com/lib/nknu/detail.action?docID=350228</t>
  </si>
  <si>
    <t>Critical Perspectives on Harry Potter</t>
  </si>
  <si>
    <t>Heilman, Elizabeth E.</t>
  </si>
  <si>
    <t>Geography/Travel; Literature</t>
  </si>
  <si>
    <t>https://ebookcentral.proquest.com/lib/nknu/detail.action?docID=355844</t>
  </si>
  <si>
    <t>Teaching ESL/EFL Listening and Speaking</t>
  </si>
  <si>
    <t>Newton, Jonathan;Nation, I. S. P.;Newton, Jonathan M.</t>
  </si>
  <si>
    <t>https://ebookcentral.proquest.com/lib/nknu/detail.action?docID=355868</t>
  </si>
  <si>
    <t>Teaching ESL/EFL Reading and Writing</t>
  </si>
  <si>
    <t>Nation, I. S. P.</t>
  </si>
  <si>
    <t>https://ebookcentral.proquest.com/lib/nknu/detail.action?docID=355869</t>
  </si>
  <si>
    <t>Theory of Mind : How Children Understand Others' Thoughts and Feelings</t>
  </si>
  <si>
    <t>International Texts in Developmental Psychology Ser.</t>
  </si>
  <si>
    <t>Doherty, Martin</t>
  </si>
  <si>
    <t>https://ebookcentral.proquest.com/lib/nknu/detail.action?docID=355885</t>
  </si>
  <si>
    <t>The Culture of Confession from Augustine to Foucault : A Genealogy of the 'Confessing Animal'</t>
  </si>
  <si>
    <t>Taylor, Chloë</t>
  </si>
  <si>
    <t>Philosophy; Religion</t>
  </si>
  <si>
    <t>https://ebookcentral.proquest.com/lib/nknu/detail.action?docID=355892</t>
  </si>
  <si>
    <t>Marketing the Sports Organisation : Building Networks and Relationships</t>
  </si>
  <si>
    <t>Ferrand, Alain;McCarthy, Scott</t>
  </si>
  <si>
    <t>Sport &amp;amp; Recreation; Economics; Business/Management</t>
  </si>
  <si>
    <t>https://ebookcentral.proquest.com/lib/nknu/detail.action?docID=355896</t>
  </si>
  <si>
    <t>Playing with Videogames</t>
  </si>
  <si>
    <t>Newman, James</t>
  </si>
  <si>
    <t>Social Science; Sport &amp;amp; Recreation</t>
  </si>
  <si>
    <t>https://ebookcentral.proquest.com/lib/nknu/detail.action?docID=355932</t>
  </si>
  <si>
    <t>Advances in Mobile Mapping Technology : ISPRS Series, volume 4</t>
  </si>
  <si>
    <t>ISPRS Book Ser.</t>
  </si>
  <si>
    <t>Tao, C. Vincent;Li, Jonathan;Li, Jonathan</t>
  </si>
  <si>
    <t>Science; Science: Astronomy; Geography/Travel</t>
  </si>
  <si>
    <t>https://ebookcentral.proquest.com/lib/nknu/detail.action?docID=355948</t>
  </si>
  <si>
    <t>Arabic: an Essential Grammar</t>
  </si>
  <si>
    <t>Routledge Essential Grammars Ser.</t>
  </si>
  <si>
    <t>Abu-Chacra, Faruk;Abu-Chacra, Faruk</t>
  </si>
  <si>
    <t>https://ebookcentral.proquest.com/lib/nknu/detail.action?docID=355957</t>
  </si>
  <si>
    <t>Buddhism, Power and Political Order</t>
  </si>
  <si>
    <t>Harris, Ian</t>
  </si>
  <si>
    <t>https://ebookcentral.proquest.com/lib/nknu/detail.action?docID=355973</t>
  </si>
  <si>
    <t>Ethnicity and Urban Life in China : A Comparative Study of Hui Muslims and Han Chinese</t>
  </si>
  <si>
    <t>Routledge Studies on China in Transition Ser.</t>
  </si>
  <si>
    <t>Zang, Xiaowei</t>
  </si>
  <si>
    <t>https://ebookcentral.proquest.com/lib/nknu/detail.action?docID=356032</t>
  </si>
  <si>
    <t>Voice in Qualitative Inquiry : Challenging Conventional, Interpretive, and Critical Conceptions in Qualitative Research</t>
  </si>
  <si>
    <t>Jackson, Alecia Y.;Mazzei, Lisa A.</t>
  </si>
  <si>
    <t>Social Science; General Works/Reference</t>
  </si>
  <si>
    <t>https://ebookcentral.proquest.com/lib/nknu/detail.action?docID=356335</t>
  </si>
  <si>
    <t>Communication As Culture, Revised Edition : Essays on Media and Society</t>
  </si>
  <si>
    <t>Carey, James W.;Adam, G. Stuart</t>
  </si>
  <si>
    <t>https://ebookcentral.proquest.com/lib/nknu/detail.action?docID=356343</t>
  </si>
  <si>
    <t>Truth, Lies and Trust on the Internet</t>
  </si>
  <si>
    <t>Whitty, Monica T.;Joinson, Adam</t>
  </si>
  <si>
    <t>https://ebookcentral.proquest.com/lib/nknu/detail.action?docID=356351</t>
  </si>
  <si>
    <t>The Development of Memory in Infancy and Childhood</t>
  </si>
  <si>
    <t>Studies in Developmental Psychology Ser.</t>
  </si>
  <si>
    <t>Courage, Mary;Cowan, Nelson</t>
  </si>
  <si>
    <t>https://ebookcentral.proquest.com/lib/nknu/detail.action?docID=356356</t>
  </si>
  <si>
    <t>The Art Business</t>
  </si>
  <si>
    <t>Robertson, Iain;Robertson, Iain</t>
  </si>
  <si>
    <t>https://ebookcentral.proquest.com/lib/nknu/detail.action?docID=356362</t>
  </si>
  <si>
    <t>Conflict Management, Security and Intervention in East Asia : Third-Party Mediation in Regional Conflict</t>
  </si>
  <si>
    <t>Asian Security Studies</t>
  </si>
  <si>
    <t>Bercovitch, Jacob;Huang, Kwei-Bo;Teng, Chung-Chian</t>
  </si>
  <si>
    <t>Law; Political Science</t>
  </si>
  <si>
    <t>https://ebookcentral.proquest.com/lib/nknu/detail.action?docID=356383</t>
  </si>
  <si>
    <t>Taiwan's Relations with Mainland China : A Tail Wagging Two Dogs</t>
  </si>
  <si>
    <t>Routledge Contemporary Asia Ser.</t>
  </si>
  <si>
    <t>Su, Chi</t>
  </si>
  <si>
    <t>History; Political Science</t>
  </si>
  <si>
    <t>https://ebookcentral.proquest.com/lib/nknu/detail.action?docID=356402</t>
  </si>
  <si>
    <t>Statistical Modelling for Social Researchers : Principles and Practice</t>
  </si>
  <si>
    <t>Social Research Today Ser.</t>
  </si>
  <si>
    <t>Tarling, Roger</t>
  </si>
  <si>
    <t>Social Science; Mathematics</t>
  </si>
  <si>
    <t>https://ebookcentral.proquest.com/lib/nknu/detail.action?docID=356411</t>
  </si>
  <si>
    <t>Asia on Tour : Exploring the Rise of Asian Tourism</t>
  </si>
  <si>
    <t>Winter, Tim;Teo, Peggy;Chang, T. C.</t>
  </si>
  <si>
    <t>Business/Management; Economics; Tourism/Hospitality</t>
  </si>
  <si>
    <t>https://ebookcentral.proquest.com/lib/nknu/detail.action?docID=357837</t>
  </si>
  <si>
    <t>Labour Migration and Social Development in Contemporary China</t>
  </si>
  <si>
    <t>Comparative Development and Policy in Asia Ser.</t>
  </si>
  <si>
    <t>Murphy, Rachel</t>
  </si>
  <si>
    <t>Economics; Business/Management</t>
  </si>
  <si>
    <t>https://ebookcentral.proquest.com/lib/nknu/detail.action?docID=359045</t>
  </si>
  <si>
    <t>Media Today : An Introduction to Mass Communication</t>
  </si>
  <si>
    <t>Turow, Joseph</t>
  </si>
  <si>
    <t>https://ebookcentral.proquest.com/lib/nknu/detail.action?docID=359053</t>
  </si>
  <si>
    <t>On the Art of the Theatre</t>
  </si>
  <si>
    <t>Craig, Edward Gordon;Chamberlain, Franc</t>
  </si>
  <si>
    <t>https://ebookcentral.proquest.com/lib/nknu/detail.action?docID=360135</t>
  </si>
  <si>
    <t>Ethical Dilemmas in Management</t>
  </si>
  <si>
    <t>Garsten, Christina;Hernes, Tor</t>
  </si>
  <si>
    <t>https://ebookcentral.proquest.com/lib/nknu/detail.action?docID=360139</t>
  </si>
  <si>
    <t>Explorations in Communication and History</t>
  </si>
  <si>
    <t>Shaping Inquiry in Culture, Communication and Media Studies</t>
  </si>
  <si>
    <t>Zelizer, Barbie</t>
  </si>
  <si>
    <t>https://ebookcentral.proquest.com/lib/nknu/detail.action?docID=362259</t>
  </si>
  <si>
    <t>Pharmacology, Doping and Sports : A Scientific Guide for Athletes, Coaches, Physicians, Scientists and Administrators</t>
  </si>
  <si>
    <t>Fourcroy, Jean L.</t>
  </si>
  <si>
    <t>Health; Medicine; Social Science</t>
  </si>
  <si>
    <t>https://ebookcentral.proquest.com/lib/nknu/detail.action?docID=362304</t>
  </si>
  <si>
    <t>The Video Game Theory Reader 2</t>
  </si>
  <si>
    <t>Perron, Bernard;Wolf, Mark J. P.</t>
  </si>
  <si>
    <t>Sport &amp;amp; Recreation</t>
  </si>
  <si>
    <t>https://ebookcentral.proquest.com/lib/nknu/detail.action?docID=366330</t>
  </si>
  <si>
    <t>Re-Writing Culture in Taiwan</t>
  </si>
  <si>
    <t>Asia's Transformations Ser.</t>
  </si>
  <si>
    <t>Shih, Fang-Long;Thompson, Stuart;Tremlett, Paul</t>
  </si>
  <si>
    <t>https://ebookcentral.proquest.com/lib/nknu/detail.action?docID=366354</t>
  </si>
  <si>
    <t>Visible Learning : A Synthesis of over 800 Meta-Analyses Relating to Achievement</t>
  </si>
  <si>
    <t>Hattie, John</t>
  </si>
  <si>
    <t>https://ebookcentral.proquest.com/lib/nknu/detail.action?docID=367685</t>
  </si>
  <si>
    <t>Educating Learning Technology Designers : Guiding and Inspiring Creators of Innovative Educational Tools</t>
  </si>
  <si>
    <t>DiGiano, Chris;Goldman, Shelley;Chorost, Michael</t>
  </si>
  <si>
    <t>https://ebookcentral.proquest.com/lib/nknu/detail.action?docID=367698</t>
  </si>
  <si>
    <t>Heritage and Identity : Engagement and Demission in the Contemporary World</t>
  </si>
  <si>
    <t>Anico, Marta;Peralta, Elsa</t>
  </si>
  <si>
    <t>History; Environmental Studies</t>
  </si>
  <si>
    <t>https://ebookcentral.proquest.com/lib/nknu/detail.action?docID=369078</t>
  </si>
  <si>
    <t>China in the Wake of Asia's Financial Crisis</t>
  </si>
  <si>
    <t>Routledge Studies on the Chinese Economy Ser.</t>
  </si>
  <si>
    <t>Mengkui, Wang</t>
  </si>
  <si>
    <t>https://ebookcentral.proquest.com/lib/nknu/detail.action?docID=369101</t>
  </si>
  <si>
    <t>Advances in Applied Sport Psychology : A Review</t>
  </si>
  <si>
    <t>Mellalieu, Stephen;Hanton, Sheldon</t>
  </si>
  <si>
    <t>https://ebookcentral.proquest.com/lib/nknu/detail.action?docID=369112</t>
  </si>
  <si>
    <t>New Media : A Critical Introduction</t>
  </si>
  <si>
    <t>Lister, Martin;Dovey, Jon;Giddings, Seth;Grant, Iain;Kelly, Kieran</t>
  </si>
  <si>
    <t>https://ebookcentral.proquest.com/lib/nknu/detail.action?docID=370928</t>
  </si>
  <si>
    <t>Marxism, Cultural Studies and Sport</t>
  </si>
  <si>
    <t>Routledge Critical Studies in Sport Ser.</t>
  </si>
  <si>
    <t>Carrington, Ben;McDonald, Ian;McDonald, Ian;Hargreaves, Jennifer</t>
  </si>
  <si>
    <t>https://ebookcentral.proquest.com/lib/nknu/detail.action?docID=370929</t>
  </si>
  <si>
    <t>Rethinking Chinese Popular Culture : Cannibalizations of the Canon</t>
  </si>
  <si>
    <t>Routledge Contemporary China Ser.</t>
  </si>
  <si>
    <t>Rojas, Carlos;Chow, Eileen</t>
  </si>
  <si>
    <t>https://ebookcentral.proquest.com/lib/nknu/detail.action?docID=370945</t>
  </si>
  <si>
    <t>Places of Pain and Shame : Dealing with 'Difficult Heritage'</t>
  </si>
  <si>
    <t>Key Issues in Cultural Heritage Ser.</t>
  </si>
  <si>
    <t>Logan, William;Reeves, Keir</t>
  </si>
  <si>
    <t>https://ebookcentral.proquest.com/lib/nknu/detail.action?docID=370967</t>
  </si>
  <si>
    <t>Disability, Sport and Society : An Introduction</t>
  </si>
  <si>
    <t>Thomas, Nigel;Smith, Andy</t>
  </si>
  <si>
    <t>https://ebookcentral.proquest.com/lib/nknu/detail.action?docID=370969</t>
  </si>
  <si>
    <t>Divine Justice : Religion and the Development of Chinese Legal Culture</t>
  </si>
  <si>
    <t>Academia Sinica on East Asia Ser.</t>
  </si>
  <si>
    <t>Katz, Paul R.</t>
  </si>
  <si>
    <t>Law</t>
  </si>
  <si>
    <t>https://ebookcentral.proquest.com/lib/nknu/detail.action?docID=370981</t>
  </si>
  <si>
    <t>Interlanguage Variation in Theoretical and Pedagogical Perspective</t>
  </si>
  <si>
    <t>Adamson, H. D.</t>
  </si>
  <si>
    <t>Science: General; Language/Linguistics</t>
  </si>
  <si>
    <t>https://ebookcentral.proquest.com/lib/nknu/detail.action?docID=371026</t>
  </si>
  <si>
    <t>Discipline in the Global Economy? : International Finance and the End of Liberalism</t>
  </si>
  <si>
    <t>New Political Economy Ser.</t>
  </si>
  <si>
    <t>Vestergaard, Jakob</t>
  </si>
  <si>
    <t>https://ebookcentral.proquest.com/lib/nknu/detail.action?docID=380827</t>
  </si>
  <si>
    <t>E-Governance : Managing or Governing?</t>
  </si>
  <si>
    <t>Routledge EBusiness Ser.</t>
  </si>
  <si>
    <t>Budd, Leslie;Harris, Lisa</t>
  </si>
  <si>
    <t>https://ebookcentral.proquest.com/lib/nknu/detail.action?docID=380830</t>
  </si>
  <si>
    <t>Workers' Democracy in China's Transition from State Socialism</t>
  </si>
  <si>
    <t>Philion, Stephen E.</t>
  </si>
  <si>
    <t>https://ebookcentral.proquest.com/lib/nknu/detail.action?docID=380873</t>
  </si>
  <si>
    <t>An Introduction to Drugs in Sport : Addicted to Winning?</t>
  </si>
  <si>
    <t>Waddington, Ivan;Smith, Andy</t>
  </si>
  <si>
    <t>https://ebookcentral.proquest.com/lib/nknu/detail.action?docID=401821</t>
  </si>
  <si>
    <t>Sport, Technology and the Body : The Nature of Performance</t>
  </si>
  <si>
    <t>Magdalinski, Tara</t>
  </si>
  <si>
    <t>https://ebookcentral.proquest.com/lib/nknu/detail.action?docID=401859</t>
  </si>
  <si>
    <t>Architecture and Narrative : The Formation of Space and Cultural Meaning</t>
  </si>
  <si>
    <t>Psarra, Sophia</t>
  </si>
  <si>
    <t>https://ebookcentral.proquest.com/lib/nknu/detail.action?docID=408917</t>
  </si>
  <si>
    <t>Business Organisation for Construction</t>
  </si>
  <si>
    <t>March, Chris</t>
  </si>
  <si>
    <t>Engineering: Construction; Engineering</t>
  </si>
  <si>
    <t>https://ebookcentral.proquest.com/lib/nknu/detail.action?docID=411014</t>
  </si>
  <si>
    <t>Essential Acting : A Practical Handbook for Actors, Teachers and Directors</t>
  </si>
  <si>
    <t>Panet, Brigid</t>
  </si>
  <si>
    <t>https://ebookcentral.proquest.com/lib/nknu/detail.action?docID=412927</t>
  </si>
  <si>
    <t>Becoming a Writing Researcher</t>
  </si>
  <si>
    <t>Blakeslee, Ann M.;Fleischer, Cathy;Fleischer, Cathy</t>
  </si>
  <si>
    <t>https://ebookcentral.proquest.com/lib/nknu/detail.action?docID=425318</t>
  </si>
  <si>
    <t>Communication and Social Cognition : Theories and Methods</t>
  </si>
  <si>
    <t>Roskos-Ewoldsen, David R.;Monahan, Jennifer L.;Monahan, Jennifer L.</t>
  </si>
  <si>
    <t>https://ebookcentral.proquest.com/lib/nknu/detail.action?docID=425356</t>
  </si>
  <si>
    <t>Routledge Encyclopedia of Translation Studies</t>
  </si>
  <si>
    <t>Baker, Mona;Saldanha, Gabriela</t>
  </si>
  <si>
    <t>https://ebookcentral.proquest.com/lib/nknu/detail.action?docID=425373</t>
  </si>
  <si>
    <t>Writing Across Distances and Disciplines : Research and Pedagogy in Distributed Learning</t>
  </si>
  <si>
    <t>Neff, Joyce Magnotto;Whithaus, Carl</t>
  </si>
  <si>
    <t>https://ebookcentral.proquest.com/lib/nknu/detail.action?docID=425404</t>
  </si>
  <si>
    <t>Marketing in Developing Countries : Nigerian Advertising in a Global and Technological Economy</t>
  </si>
  <si>
    <t>Routledge Studies in International Business and the World Economy Ser.</t>
  </si>
  <si>
    <t>Alozie, Emmanuel C.</t>
  </si>
  <si>
    <t>https://ebookcentral.proquest.com/lib/nknu/detail.action?docID=425463</t>
  </si>
  <si>
    <t>Affirming Students' Right to Their Own Language : Bridging Language Policies and Pedagogical Practices</t>
  </si>
  <si>
    <t>Scott, Jerrie Cobb;Straker, Dolores Y.;Katz, Laurie</t>
  </si>
  <si>
    <t>https://ebookcentral.proquest.com/lib/nknu/detail.action?docID=432742</t>
  </si>
  <si>
    <t>Disability and Youth Sport</t>
  </si>
  <si>
    <t>Routledge Studies in Physical Education and Youth Sport Ser.</t>
  </si>
  <si>
    <t>Fitzgerald, Hayley;Bailey, Richard</t>
  </si>
  <si>
    <t>https://ebookcentral.proquest.com/lib/nknu/detail.action?docID=432747</t>
  </si>
  <si>
    <t>A Philosophical Enquiry into the Sublime and Beautiful</t>
  </si>
  <si>
    <t>Routledge Classics Ser.</t>
  </si>
  <si>
    <t>Burke, Edmund</t>
  </si>
  <si>
    <t>https://ebookcentral.proquest.com/lib/nknu/detail.action?docID=432784</t>
  </si>
  <si>
    <t>Visual Literacy</t>
  </si>
  <si>
    <t>Elkins, James</t>
  </si>
  <si>
    <t>https://ebookcentral.proquest.com/lib/nknu/detail.action?docID=446781</t>
  </si>
  <si>
    <t>Introduction to Estimating Economic Models</t>
  </si>
  <si>
    <t>Routledge Advanced Texts in Economics and Finance Ser.</t>
  </si>
  <si>
    <t>Maki, Atsushi</t>
  </si>
  <si>
    <t>https://ebookcentral.proquest.com/lib/nknu/detail.action?docID=668264</t>
  </si>
  <si>
    <t>Basic Concepts of Environmental Chemistry</t>
  </si>
  <si>
    <t>Connell, Des W.</t>
  </si>
  <si>
    <t>Engineering; Engineering: Environmental</t>
  </si>
  <si>
    <t>https://ebookcentral.proquest.com/lib/nknu/detail.action?docID=1447131</t>
  </si>
  <si>
    <t>Environmental Engineer's Mathematics Handbook</t>
  </si>
  <si>
    <t>Spellman, Frank R.;Whiting, Nancy E.</t>
  </si>
  <si>
    <t>Engineering; Engineering: Environmental; Engineering: General</t>
  </si>
  <si>
    <t>https://ebookcentral.proquest.com/lib/nknu/detail.action?docID=2010224</t>
  </si>
  <si>
    <t>Chaos Applications in Telecommunications</t>
  </si>
  <si>
    <t>Stavroulakis, Peter</t>
  </si>
  <si>
    <t>https://ebookcentral.proquest.com/lib/nknu/detail.action?docID=2010277</t>
  </si>
  <si>
    <t>Wireless Sensor Networks : Architectures and Protocols</t>
  </si>
  <si>
    <t>Auerbach Publications</t>
  </si>
  <si>
    <t>Internet and Communications Ser.</t>
  </si>
  <si>
    <t>Callaway, Edgar H., Jr.</t>
  </si>
  <si>
    <t>Computer Science/IT; Engineering; Engineering: Electrical</t>
  </si>
  <si>
    <t>https://ebookcentral.proquest.com/lib/nknu/detail.action?docID=2010283</t>
  </si>
  <si>
    <t>Fundamentals of Information Theory and Coding Design</t>
  </si>
  <si>
    <t>Discrete Mathematics and Its Applications</t>
  </si>
  <si>
    <t>Togneri, Roberto;deSilva, Christopher J.S</t>
  </si>
  <si>
    <t>Science; Computer Science/IT</t>
  </si>
  <si>
    <t>https://ebookcentral.proquest.com/lib/nknu/detail.action?docID=2010350</t>
  </si>
  <si>
    <t>Higher-Order Finite Element Methods</t>
  </si>
  <si>
    <t>Chapman &amp; Hall/CRC</t>
  </si>
  <si>
    <t>Studies in Advanced Mathematics Ser.</t>
  </si>
  <si>
    <t>Solin, Pavel;Segeth, Karel;Dolezel, Ivo;Dolezel, Ivo</t>
  </si>
  <si>
    <t>https://ebookcentral.proquest.com/lib/nknu/detail.action?docID=2010393</t>
  </si>
  <si>
    <t>Handbook of Sensor Networks : Compact Wireless and Wired Sensing Systems</t>
  </si>
  <si>
    <t>Ilyas, Mohammad;Mahgoub, Imad</t>
  </si>
  <si>
    <t>Engineering: Electrical; Computer Science/IT; Engineering</t>
  </si>
  <si>
    <t>https://ebookcentral.proquest.com/lib/nknu/detail.action?docID=2010473</t>
  </si>
  <si>
    <t>Microwave and RF Product Applications</t>
  </si>
  <si>
    <t>Golio, Mike</t>
  </si>
  <si>
    <t>https://ebookcentral.proquest.com/lib/nknu/detail.action?docID=3059342</t>
  </si>
  <si>
    <t>Digital Design and Computer Organization</t>
  </si>
  <si>
    <t>Farhat, Hassan A.</t>
  </si>
  <si>
    <t>Engineering: Electrical; Engineering; Computer Science/IT</t>
  </si>
  <si>
    <t>https://ebookcentral.proquest.com/lib/nknu/detail.action?docID=4977160</t>
  </si>
  <si>
    <t>Analyzing Media Messages: Using Quantitative Content Analysis in Research, Second Edition</t>
  </si>
  <si>
    <t>Daniel Riffe;Lacy, Stephen;Fico, Frederick</t>
  </si>
  <si>
    <t>https://ebookcentral.proquest.com/lib/nknu/detail.action?docID=5121762</t>
  </si>
  <si>
    <t>Nanotechnology and the Environment</t>
  </si>
  <si>
    <t>Kathleen Sellers;Mackay, Christopher;Bergeson, Lynn L.;Clough, Stephen R.;Hoyt, Marilyn</t>
  </si>
  <si>
    <t>Engineering; Engineering: General</t>
  </si>
  <si>
    <t>https://ebookcentral.proquest.com/lib/nknu/detail.action?docID=5121812</t>
  </si>
  <si>
    <t>English Studies Book, The: An Introduction to Language, Literature and Culture</t>
  </si>
  <si>
    <t>Pope, Robert</t>
  </si>
  <si>
    <t>https://ebookcentral.proquest.com/lib/nknu/detail.action?docID=5121839</t>
  </si>
  <si>
    <t>Homi K.Bhabha</t>
  </si>
  <si>
    <t>Huddart, David</t>
  </si>
  <si>
    <t>https://ebookcentral.proquest.com/lib/nknu/detail.action?docID=5292757</t>
  </si>
  <si>
    <t>A Young Mind in a Growing Brain</t>
  </si>
  <si>
    <t>Jerome Kagan;Elinore Herschkowitz</t>
  </si>
  <si>
    <t>https://ebookcentral.proquest.com/lib/nknu/detail.action?docID=5292889</t>
  </si>
  <si>
    <t>Second Language Writers’ Text: Linguistic and Rhetorical Features</t>
  </si>
  <si>
    <t>Eli Hinkel</t>
  </si>
  <si>
    <t>https://ebookcentral.proquest.com/lib/nknu/detail.action?docID=5300826</t>
  </si>
  <si>
    <t>Media Organizations and Convergence: Case Studies of Media Convergence Pioneers</t>
  </si>
  <si>
    <t>Gracie Lawson-Borders, PhD</t>
  </si>
  <si>
    <t>https://ebookcentral.proquest.com/lib/nknu/detail.action?docID=5300884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</si>
</sst>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abSelected="1" topLeftCell="G1" workbookViewId="0">
      <selection activeCell="O9" sqref="O9"/>
    </sheetView>
  </sheetViews>
  <sheetFormatPr defaultRowHeight="16.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169519</v>
      </c>
      <c r="B2" t="s">
        <v>15</v>
      </c>
      <c r="C2" t="str">
        <f>"9780415056526"</f>
        <v>9780415056526</v>
      </c>
      <c r="D2" t="str">
        <f>"9780203200018"</f>
        <v>9780203200018</v>
      </c>
      <c r="E2" t="s">
        <v>16</v>
      </c>
      <c r="F2" t="s">
        <v>17</v>
      </c>
      <c r="G2" s="1">
        <v>33434</v>
      </c>
      <c r="H2" s="1">
        <v>38169</v>
      </c>
      <c r="I2" t="s">
        <v>18</v>
      </c>
      <c r="J2">
        <v>1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 x14ac:dyDescent="0.25">
      <c r="A3">
        <v>178415</v>
      </c>
      <c r="B3" t="s">
        <v>24</v>
      </c>
      <c r="C3" t="str">
        <f>"9780415336475"</f>
        <v>9780415336475</v>
      </c>
      <c r="D3" t="str">
        <f>"9780203009086"</f>
        <v>9780203009086</v>
      </c>
      <c r="E3" t="s">
        <v>16</v>
      </c>
      <c r="F3" t="s">
        <v>17</v>
      </c>
      <c r="G3" s="1">
        <v>38496</v>
      </c>
      <c r="H3" s="1">
        <v>38697</v>
      </c>
      <c r="I3" t="s">
        <v>18</v>
      </c>
      <c r="J3">
        <v>1</v>
      </c>
      <c r="L3" t="s">
        <v>25</v>
      </c>
      <c r="M3" t="s">
        <v>26</v>
      </c>
      <c r="N3" t="s">
        <v>22</v>
      </c>
      <c r="O3" t="s">
        <v>27</v>
      </c>
    </row>
    <row r="4" spans="1:15" x14ac:dyDescent="0.25">
      <c r="A4">
        <v>179753</v>
      </c>
      <c r="B4" t="s">
        <v>28</v>
      </c>
      <c r="C4" t="str">
        <f>"9780415007610"</f>
        <v>9780415007610</v>
      </c>
      <c r="D4" t="str">
        <f>"9780203191958"</f>
        <v>9780203191958</v>
      </c>
      <c r="E4" t="s">
        <v>16</v>
      </c>
      <c r="F4" t="s">
        <v>17</v>
      </c>
      <c r="G4" s="1">
        <v>33051</v>
      </c>
      <c r="H4" s="1">
        <v>40999</v>
      </c>
      <c r="I4" t="s">
        <v>18</v>
      </c>
      <c r="J4">
        <v>1</v>
      </c>
      <c r="L4" t="s">
        <v>29</v>
      </c>
      <c r="M4" t="s">
        <v>30</v>
      </c>
      <c r="N4" t="s">
        <v>22</v>
      </c>
      <c r="O4" t="s">
        <v>31</v>
      </c>
    </row>
    <row r="5" spans="1:15" x14ac:dyDescent="0.25">
      <c r="A5">
        <v>179918</v>
      </c>
      <c r="B5" t="s">
        <v>32</v>
      </c>
      <c r="C5" t="str">
        <f>"9780415215732"</f>
        <v>9780415215732</v>
      </c>
      <c r="D5" t="str">
        <f>"9780203135976"</f>
        <v>9780203135976</v>
      </c>
      <c r="E5" t="s">
        <v>16</v>
      </c>
      <c r="F5" t="s">
        <v>17</v>
      </c>
      <c r="G5" s="1">
        <v>36732</v>
      </c>
      <c r="H5" s="1">
        <v>38491</v>
      </c>
      <c r="I5" t="s">
        <v>18</v>
      </c>
      <c r="J5">
        <v>1</v>
      </c>
      <c r="L5" t="s">
        <v>33</v>
      </c>
      <c r="M5" t="s">
        <v>34</v>
      </c>
      <c r="N5" t="s">
        <v>22</v>
      </c>
      <c r="O5" t="s">
        <v>35</v>
      </c>
    </row>
    <row r="6" spans="1:15" x14ac:dyDescent="0.25">
      <c r="A6">
        <v>180021</v>
      </c>
      <c r="B6" t="s">
        <v>36</v>
      </c>
      <c r="C6" t="str">
        <f>"9780415095693"</f>
        <v>9780415095693</v>
      </c>
      <c r="D6" t="str">
        <f>"9780203202593"</f>
        <v>9780203202593</v>
      </c>
      <c r="E6" t="s">
        <v>16</v>
      </c>
      <c r="F6" t="s">
        <v>17</v>
      </c>
      <c r="G6" s="1">
        <v>34288</v>
      </c>
      <c r="H6" s="1">
        <v>38169</v>
      </c>
      <c r="I6" t="s">
        <v>18</v>
      </c>
      <c r="J6">
        <v>1</v>
      </c>
      <c r="L6" t="s">
        <v>37</v>
      </c>
      <c r="M6" t="s">
        <v>38</v>
      </c>
      <c r="N6" t="s">
        <v>22</v>
      </c>
      <c r="O6" t="s">
        <v>40</v>
      </c>
    </row>
    <row r="7" spans="1:15" x14ac:dyDescent="0.25">
      <c r="A7">
        <v>180241</v>
      </c>
      <c r="B7" t="s">
        <v>41</v>
      </c>
      <c r="C7" t="str">
        <f>"9780815335009"</f>
        <v>9780815335009</v>
      </c>
      <c r="D7" t="str">
        <f>"9780203900659"</f>
        <v>9780203900659</v>
      </c>
      <c r="E7" t="s">
        <v>16</v>
      </c>
      <c r="F7" t="s">
        <v>17</v>
      </c>
      <c r="G7" s="1">
        <v>36896</v>
      </c>
      <c r="H7" s="1">
        <v>38169</v>
      </c>
      <c r="I7" t="s">
        <v>18</v>
      </c>
      <c r="J7">
        <v>1</v>
      </c>
      <c r="K7" t="s">
        <v>42</v>
      </c>
      <c r="L7" t="s">
        <v>43</v>
      </c>
      <c r="M7" t="s">
        <v>44</v>
      </c>
      <c r="N7" t="s">
        <v>22</v>
      </c>
      <c r="O7" t="s">
        <v>45</v>
      </c>
    </row>
    <row r="8" spans="1:15" x14ac:dyDescent="0.25">
      <c r="A8">
        <v>180581</v>
      </c>
      <c r="B8" t="s">
        <v>46</v>
      </c>
      <c r="C8" t="str">
        <f>"9780415253338"</f>
        <v>9780415253338</v>
      </c>
      <c r="D8" t="str">
        <f>"9780203164853"</f>
        <v>9780203164853</v>
      </c>
      <c r="E8" t="s">
        <v>16</v>
      </c>
      <c r="F8" t="s">
        <v>17</v>
      </c>
      <c r="G8" s="1">
        <v>37309</v>
      </c>
      <c r="H8" s="1">
        <v>38316</v>
      </c>
      <c r="I8" t="s">
        <v>18</v>
      </c>
      <c r="J8">
        <v>1</v>
      </c>
      <c r="K8" t="s">
        <v>47</v>
      </c>
      <c r="L8" t="s">
        <v>48</v>
      </c>
      <c r="M8" t="s">
        <v>49</v>
      </c>
      <c r="N8" t="s">
        <v>22</v>
      </c>
      <c r="O8" t="s">
        <v>50</v>
      </c>
    </row>
    <row r="9" spans="1:15" x14ac:dyDescent="0.25">
      <c r="A9">
        <v>180819</v>
      </c>
      <c r="B9" t="s">
        <v>51</v>
      </c>
      <c r="C9" t="str">
        <f>"9780415281898"</f>
        <v>9780415281898</v>
      </c>
      <c r="D9" t="str">
        <f>"9780203216934"</f>
        <v>9780203216934</v>
      </c>
      <c r="E9" t="s">
        <v>16</v>
      </c>
      <c r="F9" t="s">
        <v>17</v>
      </c>
      <c r="G9" s="1">
        <v>37407</v>
      </c>
      <c r="H9" s="1">
        <v>38169</v>
      </c>
      <c r="I9" t="s">
        <v>18</v>
      </c>
      <c r="J9">
        <v>1</v>
      </c>
      <c r="K9" t="s">
        <v>52</v>
      </c>
      <c r="L9" t="s">
        <v>53</v>
      </c>
      <c r="M9" t="s">
        <v>30</v>
      </c>
      <c r="N9" t="s">
        <v>22</v>
      </c>
      <c r="O9" t="s">
        <v>54</v>
      </c>
    </row>
    <row r="10" spans="1:15" x14ac:dyDescent="0.25">
      <c r="A10">
        <v>182217</v>
      </c>
      <c r="B10" t="s">
        <v>55</v>
      </c>
      <c r="C10" t="str">
        <f>"9780415251259"</f>
        <v>9780415251259</v>
      </c>
      <c r="D10" t="str">
        <f>"9780203493199"</f>
        <v>9780203493199</v>
      </c>
      <c r="E10" t="s">
        <v>16</v>
      </c>
      <c r="F10" t="s">
        <v>17</v>
      </c>
      <c r="G10" s="1">
        <v>39849</v>
      </c>
      <c r="H10" s="1">
        <v>39822</v>
      </c>
      <c r="I10" t="s">
        <v>18</v>
      </c>
      <c r="J10">
        <v>1</v>
      </c>
      <c r="K10" t="s">
        <v>56</v>
      </c>
      <c r="L10" t="s">
        <v>57</v>
      </c>
      <c r="M10" t="s">
        <v>58</v>
      </c>
      <c r="N10" t="s">
        <v>22</v>
      </c>
      <c r="O10" t="s">
        <v>59</v>
      </c>
    </row>
    <row r="11" spans="1:15" x14ac:dyDescent="0.25">
      <c r="A11">
        <v>182436</v>
      </c>
      <c r="B11" t="s">
        <v>60</v>
      </c>
      <c r="C11" t="str">
        <f>"9780415296496"</f>
        <v>9780415296496</v>
      </c>
      <c r="D11" t="str">
        <f>"9780203492994"</f>
        <v>9780203492994</v>
      </c>
      <c r="E11" t="s">
        <v>61</v>
      </c>
      <c r="F11" t="s">
        <v>61</v>
      </c>
      <c r="G11" s="1">
        <v>38085</v>
      </c>
      <c r="H11" s="1">
        <v>38453</v>
      </c>
      <c r="I11" t="s">
        <v>18</v>
      </c>
      <c r="J11">
        <v>1</v>
      </c>
      <c r="L11" t="s">
        <v>62</v>
      </c>
      <c r="M11" t="s">
        <v>63</v>
      </c>
      <c r="N11" t="s">
        <v>22</v>
      </c>
      <c r="O11" t="s">
        <v>64</v>
      </c>
    </row>
    <row r="12" spans="1:15" x14ac:dyDescent="0.25">
      <c r="A12">
        <v>182812</v>
      </c>
      <c r="B12" t="s">
        <v>65</v>
      </c>
      <c r="C12" t="str">
        <f>"9780415942997"</f>
        <v>9780415942997</v>
      </c>
      <c r="D12" t="str">
        <f>"9780203504314"</f>
        <v>9780203504314</v>
      </c>
      <c r="E12" t="s">
        <v>16</v>
      </c>
      <c r="F12" t="s">
        <v>17</v>
      </c>
      <c r="G12" s="1">
        <v>37784</v>
      </c>
      <c r="H12" s="1">
        <v>38595</v>
      </c>
      <c r="I12" t="s">
        <v>18</v>
      </c>
      <c r="J12">
        <v>1</v>
      </c>
      <c r="K12" t="s">
        <v>66</v>
      </c>
      <c r="L12" t="s">
        <v>67</v>
      </c>
      <c r="M12" t="s">
        <v>38</v>
      </c>
      <c r="N12" t="s">
        <v>22</v>
      </c>
      <c r="O12" t="s">
        <v>68</v>
      </c>
    </row>
    <row r="13" spans="1:15" x14ac:dyDescent="0.25">
      <c r="A13">
        <v>183307</v>
      </c>
      <c r="B13" t="s">
        <v>69</v>
      </c>
      <c r="C13" t="str">
        <f>"9781841690896"</f>
        <v>9781841690896</v>
      </c>
      <c r="D13" t="str">
        <f>"9780203488430"</f>
        <v>9780203488430</v>
      </c>
      <c r="E13" t="s">
        <v>16</v>
      </c>
      <c r="F13" t="s">
        <v>70</v>
      </c>
      <c r="G13" s="1">
        <v>38156</v>
      </c>
      <c r="H13" s="1">
        <v>38775</v>
      </c>
      <c r="I13" t="s">
        <v>18</v>
      </c>
      <c r="J13">
        <v>1</v>
      </c>
      <c r="L13" t="s">
        <v>71</v>
      </c>
      <c r="M13" t="s">
        <v>72</v>
      </c>
      <c r="N13" t="s">
        <v>22</v>
      </c>
      <c r="O13" t="s">
        <v>73</v>
      </c>
    </row>
    <row r="14" spans="1:15" x14ac:dyDescent="0.25">
      <c r="A14">
        <v>198406</v>
      </c>
      <c r="B14" t="s">
        <v>74</v>
      </c>
      <c r="C14" t="str">
        <f>"9780749436629"</f>
        <v>9780749436629</v>
      </c>
      <c r="D14" t="str">
        <f>"9780203416761"</f>
        <v>9780203416761</v>
      </c>
      <c r="E14" t="s">
        <v>16</v>
      </c>
      <c r="F14" t="s">
        <v>17</v>
      </c>
      <c r="G14" s="1">
        <v>37714</v>
      </c>
      <c r="H14" s="1">
        <v>38660</v>
      </c>
      <c r="I14" t="s">
        <v>18</v>
      </c>
      <c r="L14" t="s">
        <v>75</v>
      </c>
      <c r="M14" t="s">
        <v>76</v>
      </c>
      <c r="N14" t="s">
        <v>22</v>
      </c>
      <c r="O14" t="s">
        <v>77</v>
      </c>
    </row>
    <row r="15" spans="1:15" x14ac:dyDescent="0.25">
      <c r="A15">
        <v>198471</v>
      </c>
      <c r="B15" t="s">
        <v>78</v>
      </c>
      <c r="C15" t="str">
        <f>"9780415321013"</f>
        <v>9780415321013</v>
      </c>
      <c r="D15" t="str">
        <f>"9780203465349"</f>
        <v>9780203465349</v>
      </c>
      <c r="E15" t="s">
        <v>16</v>
      </c>
      <c r="F15" t="s">
        <v>17</v>
      </c>
      <c r="G15" s="1">
        <v>38491</v>
      </c>
      <c r="H15" s="1">
        <v>38596</v>
      </c>
      <c r="I15" t="s">
        <v>18</v>
      </c>
      <c r="J15">
        <v>1</v>
      </c>
      <c r="K15" t="s">
        <v>79</v>
      </c>
      <c r="L15" t="s">
        <v>80</v>
      </c>
      <c r="M15" t="s">
        <v>81</v>
      </c>
      <c r="N15" t="s">
        <v>22</v>
      </c>
      <c r="O15" t="s">
        <v>82</v>
      </c>
    </row>
    <row r="16" spans="1:15" x14ac:dyDescent="0.25">
      <c r="A16">
        <v>198539</v>
      </c>
      <c r="B16" t="s">
        <v>83</v>
      </c>
      <c r="C16" t="str">
        <f>"9780415224475"</f>
        <v>9780415224475</v>
      </c>
      <c r="D16" t="str">
        <f>"9780203380369"</f>
        <v>9780203380369</v>
      </c>
      <c r="E16" t="s">
        <v>16</v>
      </c>
      <c r="F16" t="s">
        <v>17</v>
      </c>
      <c r="G16" s="1">
        <v>37875</v>
      </c>
      <c r="H16" s="1">
        <v>38413</v>
      </c>
      <c r="I16" t="s">
        <v>18</v>
      </c>
      <c r="J16">
        <v>1</v>
      </c>
      <c r="L16" t="s">
        <v>84</v>
      </c>
      <c r="M16" t="s">
        <v>81</v>
      </c>
      <c r="N16" t="s">
        <v>22</v>
      </c>
      <c r="O16" t="s">
        <v>85</v>
      </c>
    </row>
    <row r="17" spans="1:15" x14ac:dyDescent="0.25">
      <c r="A17">
        <v>198861</v>
      </c>
      <c r="B17" t="s">
        <v>86</v>
      </c>
      <c r="C17" t="str">
        <f>"9780849319518"</f>
        <v>9780849319518</v>
      </c>
      <c r="D17" t="str">
        <f>"9780203486900"</f>
        <v>9780203486900</v>
      </c>
      <c r="E17" t="s">
        <v>61</v>
      </c>
      <c r="F17" t="s">
        <v>87</v>
      </c>
      <c r="G17" s="1">
        <v>37970</v>
      </c>
      <c r="H17" s="1">
        <v>38663</v>
      </c>
      <c r="I17" t="s">
        <v>18</v>
      </c>
      <c r="L17" t="s">
        <v>88</v>
      </c>
      <c r="M17" t="s">
        <v>89</v>
      </c>
      <c r="N17" t="s">
        <v>22</v>
      </c>
      <c r="O17" t="s">
        <v>90</v>
      </c>
    </row>
    <row r="18" spans="1:15" x14ac:dyDescent="0.25">
      <c r="A18">
        <v>198921</v>
      </c>
      <c r="B18" t="s">
        <v>91</v>
      </c>
      <c r="C18" t="str">
        <f>"9780849321436"</f>
        <v>9780849321436</v>
      </c>
      <c r="D18" t="str">
        <f>"9780203492734"</f>
        <v>9780203492734</v>
      </c>
      <c r="E18" t="s">
        <v>61</v>
      </c>
      <c r="F18" t="s">
        <v>61</v>
      </c>
      <c r="G18" s="1">
        <v>37984</v>
      </c>
      <c r="H18" s="1">
        <v>42130</v>
      </c>
      <c r="I18" t="s">
        <v>18</v>
      </c>
      <c r="J18">
        <v>1</v>
      </c>
      <c r="K18" t="s">
        <v>92</v>
      </c>
      <c r="L18" t="s">
        <v>93</v>
      </c>
      <c r="M18" t="s">
        <v>94</v>
      </c>
      <c r="N18" t="s">
        <v>22</v>
      </c>
      <c r="O18" t="s">
        <v>95</v>
      </c>
    </row>
    <row r="19" spans="1:15" x14ac:dyDescent="0.25">
      <c r="A19">
        <v>199390</v>
      </c>
      <c r="B19" t="s">
        <v>96</v>
      </c>
      <c r="C19" t="str">
        <f>"9780415289450"</f>
        <v>9780415289450</v>
      </c>
      <c r="D19" t="str">
        <f>"9780203326350"</f>
        <v>9780203326350</v>
      </c>
      <c r="E19" t="s">
        <v>16</v>
      </c>
      <c r="F19" t="s">
        <v>17</v>
      </c>
      <c r="G19" s="1">
        <v>38372</v>
      </c>
      <c r="H19" s="1">
        <v>38796</v>
      </c>
      <c r="I19" t="s">
        <v>18</v>
      </c>
      <c r="J19">
        <v>1</v>
      </c>
      <c r="L19" t="s">
        <v>97</v>
      </c>
      <c r="M19" t="s">
        <v>98</v>
      </c>
      <c r="N19" t="s">
        <v>22</v>
      </c>
      <c r="O19" t="s">
        <v>99</v>
      </c>
    </row>
    <row r="20" spans="1:15" x14ac:dyDescent="0.25">
      <c r="A20">
        <v>199504</v>
      </c>
      <c r="B20" t="s">
        <v>100</v>
      </c>
      <c r="C20" t="str">
        <f>"9780415344906"</f>
        <v>9780415344906</v>
      </c>
      <c r="D20" t="str">
        <f>"9780203340639"</f>
        <v>9780203340639</v>
      </c>
      <c r="E20" t="s">
        <v>16</v>
      </c>
      <c r="F20" t="s">
        <v>17</v>
      </c>
      <c r="G20" s="1">
        <v>38343</v>
      </c>
      <c r="H20" s="1">
        <v>41738</v>
      </c>
      <c r="I20" t="s">
        <v>18</v>
      </c>
      <c r="J20">
        <v>1</v>
      </c>
      <c r="L20" t="s">
        <v>101</v>
      </c>
      <c r="M20" t="s">
        <v>102</v>
      </c>
      <c r="N20" t="s">
        <v>22</v>
      </c>
      <c r="O20" t="s">
        <v>103</v>
      </c>
    </row>
    <row r="21" spans="1:15" x14ac:dyDescent="0.25">
      <c r="A21">
        <v>199577</v>
      </c>
      <c r="B21" t="s">
        <v>104</v>
      </c>
      <c r="C21" t="str">
        <f>"9780415349925"</f>
        <v>9780415349925</v>
      </c>
      <c r="D21" t="str">
        <f>"9780203342763"</f>
        <v>9780203342763</v>
      </c>
      <c r="E21" t="s">
        <v>16</v>
      </c>
      <c r="F21" t="s">
        <v>17</v>
      </c>
      <c r="G21" s="1">
        <v>38461</v>
      </c>
      <c r="H21" s="1">
        <v>38671</v>
      </c>
      <c r="I21" t="s">
        <v>18</v>
      </c>
      <c r="J21">
        <v>2</v>
      </c>
      <c r="K21" t="s">
        <v>105</v>
      </c>
      <c r="L21" t="s">
        <v>106</v>
      </c>
      <c r="M21" t="s">
        <v>30</v>
      </c>
      <c r="N21" t="s">
        <v>22</v>
      </c>
      <c r="O21" t="s">
        <v>107</v>
      </c>
    </row>
    <row r="22" spans="1:15" x14ac:dyDescent="0.25">
      <c r="A22">
        <v>199665</v>
      </c>
      <c r="B22" t="s">
        <v>108</v>
      </c>
      <c r="C22" t="str">
        <f>"9780415966382"</f>
        <v>9780415966382</v>
      </c>
      <c r="D22" t="str">
        <f>"9780203340073"</f>
        <v>9780203340073</v>
      </c>
      <c r="E22" t="s">
        <v>16</v>
      </c>
      <c r="F22" t="s">
        <v>17</v>
      </c>
      <c r="G22" s="1">
        <v>38245</v>
      </c>
      <c r="H22" s="1">
        <v>38804</v>
      </c>
      <c r="I22" t="s">
        <v>18</v>
      </c>
      <c r="J22">
        <v>1</v>
      </c>
      <c r="K22" t="s">
        <v>109</v>
      </c>
      <c r="L22" t="s">
        <v>110</v>
      </c>
      <c r="M22" t="s">
        <v>111</v>
      </c>
      <c r="N22" t="s">
        <v>22</v>
      </c>
      <c r="O22" t="s">
        <v>112</v>
      </c>
    </row>
    <row r="23" spans="1:15" x14ac:dyDescent="0.25">
      <c r="A23">
        <v>200020</v>
      </c>
      <c r="B23" t="s">
        <v>113</v>
      </c>
      <c r="C23" t="str">
        <f>"9780415237291"</f>
        <v>9780415237291</v>
      </c>
      <c r="D23" t="str">
        <f>"9781482289084"</f>
        <v>9781482289084</v>
      </c>
      <c r="E23" t="s">
        <v>16</v>
      </c>
      <c r="F23" t="s">
        <v>87</v>
      </c>
      <c r="G23" s="1">
        <v>38231</v>
      </c>
      <c r="H23" s="1">
        <v>38697</v>
      </c>
      <c r="I23" t="s">
        <v>18</v>
      </c>
      <c r="J23">
        <v>1</v>
      </c>
      <c r="L23" t="s">
        <v>114</v>
      </c>
      <c r="M23" t="s">
        <v>115</v>
      </c>
      <c r="N23" t="s">
        <v>22</v>
      </c>
      <c r="O23" t="s">
        <v>116</v>
      </c>
    </row>
    <row r="24" spans="1:15" x14ac:dyDescent="0.25">
      <c r="A24">
        <v>200382</v>
      </c>
      <c r="B24" t="s">
        <v>117</v>
      </c>
      <c r="C24" t="str">
        <f>"9780415315456"</f>
        <v>9780415315456</v>
      </c>
      <c r="D24" t="str">
        <f>"9780203563410"</f>
        <v>9780203563410</v>
      </c>
      <c r="E24" t="s">
        <v>16</v>
      </c>
      <c r="F24" t="s">
        <v>17</v>
      </c>
      <c r="G24" s="1">
        <v>37971</v>
      </c>
      <c r="H24" s="1">
        <v>38410</v>
      </c>
      <c r="I24" t="s">
        <v>18</v>
      </c>
      <c r="J24">
        <v>1</v>
      </c>
      <c r="K24" t="s">
        <v>118</v>
      </c>
      <c r="L24" t="s">
        <v>119</v>
      </c>
      <c r="M24" t="s">
        <v>39</v>
      </c>
      <c r="N24" t="s">
        <v>22</v>
      </c>
      <c r="O24" t="s">
        <v>120</v>
      </c>
    </row>
    <row r="25" spans="1:15" x14ac:dyDescent="0.25">
      <c r="A25">
        <v>200451</v>
      </c>
      <c r="B25" t="s">
        <v>121</v>
      </c>
      <c r="C25" t="str">
        <f>"9780415320443"</f>
        <v>9780415320443</v>
      </c>
      <c r="D25" t="str">
        <f>"9780203694510"</f>
        <v>9780203694510</v>
      </c>
      <c r="E25" t="s">
        <v>16</v>
      </c>
      <c r="F25" t="s">
        <v>17</v>
      </c>
      <c r="G25" s="1">
        <v>38338</v>
      </c>
      <c r="H25" s="1">
        <v>38414</v>
      </c>
      <c r="I25" t="s">
        <v>18</v>
      </c>
      <c r="J25">
        <v>1</v>
      </c>
      <c r="K25" t="s">
        <v>122</v>
      </c>
      <c r="L25" t="s">
        <v>123</v>
      </c>
      <c r="M25" t="s">
        <v>81</v>
      </c>
      <c r="N25" t="s">
        <v>22</v>
      </c>
      <c r="O25" t="s">
        <v>124</v>
      </c>
    </row>
    <row r="26" spans="1:15" x14ac:dyDescent="0.25">
      <c r="A26">
        <v>200631</v>
      </c>
      <c r="B26" t="s">
        <v>125</v>
      </c>
      <c r="C26" t="str">
        <f>"9780415331814"</f>
        <v>9780415331814</v>
      </c>
      <c r="D26" t="str">
        <f>"9780203643563"</f>
        <v>9780203643563</v>
      </c>
      <c r="E26" t="s">
        <v>16</v>
      </c>
      <c r="F26" t="s">
        <v>17</v>
      </c>
      <c r="G26" s="1">
        <v>39248</v>
      </c>
      <c r="H26" s="1">
        <v>39419</v>
      </c>
      <c r="I26" t="s">
        <v>18</v>
      </c>
      <c r="J26">
        <v>1</v>
      </c>
      <c r="K26" t="s">
        <v>126</v>
      </c>
      <c r="L26" t="s">
        <v>127</v>
      </c>
      <c r="M26" t="s">
        <v>30</v>
      </c>
      <c r="N26" t="s">
        <v>22</v>
      </c>
      <c r="O26" t="s">
        <v>128</v>
      </c>
    </row>
    <row r="27" spans="1:15" x14ac:dyDescent="0.25">
      <c r="A27">
        <v>200890</v>
      </c>
      <c r="B27" t="s">
        <v>129</v>
      </c>
      <c r="C27" t="str">
        <f>"9780700713110"</f>
        <v>9780700713110</v>
      </c>
      <c r="D27" t="str">
        <f>"9780203641804"</f>
        <v>9780203641804</v>
      </c>
      <c r="E27" t="s">
        <v>17</v>
      </c>
      <c r="F27" t="s">
        <v>17</v>
      </c>
      <c r="G27" s="1">
        <v>38201</v>
      </c>
      <c r="H27" s="1">
        <v>40037</v>
      </c>
      <c r="I27" t="s">
        <v>18</v>
      </c>
      <c r="J27">
        <v>1</v>
      </c>
      <c r="L27" t="s">
        <v>130</v>
      </c>
      <c r="M27" t="s">
        <v>30</v>
      </c>
      <c r="N27" t="s">
        <v>22</v>
      </c>
      <c r="O27" t="s">
        <v>131</v>
      </c>
    </row>
    <row r="28" spans="1:15" x14ac:dyDescent="0.25">
      <c r="A28">
        <v>200986</v>
      </c>
      <c r="B28" t="s">
        <v>132</v>
      </c>
      <c r="C28" t="str">
        <f>"9780714655659"</f>
        <v>9780714655659</v>
      </c>
      <c r="D28" t="str">
        <f>"9780203504260"</f>
        <v>9780203504260</v>
      </c>
      <c r="E28" t="s">
        <v>16</v>
      </c>
      <c r="F28" t="s">
        <v>17</v>
      </c>
      <c r="G28" s="1">
        <v>38036</v>
      </c>
      <c r="H28" s="1">
        <v>38775</v>
      </c>
      <c r="I28" t="s">
        <v>18</v>
      </c>
      <c r="L28" t="s">
        <v>133</v>
      </c>
      <c r="M28" t="s">
        <v>134</v>
      </c>
      <c r="N28" t="s">
        <v>22</v>
      </c>
      <c r="O28" t="s">
        <v>135</v>
      </c>
    </row>
    <row r="29" spans="1:15" x14ac:dyDescent="0.25">
      <c r="A29">
        <v>201196</v>
      </c>
      <c r="B29" t="s">
        <v>136</v>
      </c>
      <c r="C29" t="str">
        <f>"9780415275767"</f>
        <v>9780415275767</v>
      </c>
      <c r="D29" t="str">
        <f>"9780203005156"</f>
        <v>9780203005156</v>
      </c>
      <c r="E29" t="s">
        <v>16</v>
      </c>
      <c r="F29" t="s">
        <v>17</v>
      </c>
      <c r="G29" s="1">
        <v>37553</v>
      </c>
      <c r="H29" s="1">
        <v>38774</v>
      </c>
      <c r="I29" t="s">
        <v>18</v>
      </c>
      <c r="J29">
        <v>1</v>
      </c>
      <c r="L29" t="s">
        <v>137</v>
      </c>
      <c r="M29" t="s">
        <v>76</v>
      </c>
      <c r="N29" t="s">
        <v>22</v>
      </c>
      <c r="O29" t="s">
        <v>138</v>
      </c>
    </row>
    <row r="30" spans="1:15" x14ac:dyDescent="0.25">
      <c r="A30">
        <v>214531</v>
      </c>
      <c r="B30" t="s">
        <v>139</v>
      </c>
      <c r="C30" t="str">
        <f>"9780415967891"</f>
        <v>9780415967891</v>
      </c>
      <c r="D30" t="str">
        <f>"9780203009901"</f>
        <v>9780203009901</v>
      </c>
      <c r="E30" t="s">
        <v>16</v>
      </c>
      <c r="F30" t="s">
        <v>17</v>
      </c>
      <c r="G30" s="1">
        <v>37784</v>
      </c>
      <c r="H30" s="1">
        <v>38817</v>
      </c>
      <c r="I30" t="s">
        <v>18</v>
      </c>
      <c r="J30">
        <v>1</v>
      </c>
      <c r="K30" t="s">
        <v>140</v>
      </c>
      <c r="L30" t="s">
        <v>141</v>
      </c>
      <c r="M30" t="s">
        <v>30</v>
      </c>
      <c r="N30" t="s">
        <v>22</v>
      </c>
      <c r="O30" t="s">
        <v>142</v>
      </c>
    </row>
    <row r="31" spans="1:15" x14ac:dyDescent="0.25">
      <c r="A31">
        <v>214553</v>
      </c>
      <c r="B31" t="s">
        <v>143</v>
      </c>
      <c r="C31" t="str">
        <f>"9780714653662"</f>
        <v>9780714653662</v>
      </c>
      <c r="D31" t="str">
        <f>"9780203010396"</f>
        <v>9780203010396</v>
      </c>
      <c r="E31" t="s">
        <v>16</v>
      </c>
      <c r="F31" t="s">
        <v>17</v>
      </c>
      <c r="G31" s="1">
        <v>37863</v>
      </c>
      <c r="H31" s="1">
        <v>38636</v>
      </c>
      <c r="I31" t="s">
        <v>18</v>
      </c>
      <c r="K31" t="s">
        <v>144</v>
      </c>
      <c r="L31" t="s">
        <v>145</v>
      </c>
      <c r="M31" t="s">
        <v>146</v>
      </c>
      <c r="N31" t="s">
        <v>22</v>
      </c>
      <c r="O31" t="s">
        <v>147</v>
      </c>
    </row>
    <row r="32" spans="1:15" x14ac:dyDescent="0.25">
      <c r="A32">
        <v>214619</v>
      </c>
      <c r="B32" t="s">
        <v>148</v>
      </c>
      <c r="C32" t="str">
        <f>"9780849317361"</f>
        <v>9780849317361</v>
      </c>
      <c r="D32" t="str">
        <f>"9780203008812"</f>
        <v>9780203008812</v>
      </c>
      <c r="E32" t="s">
        <v>16</v>
      </c>
      <c r="F32" t="s">
        <v>87</v>
      </c>
      <c r="G32" s="1">
        <v>37706</v>
      </c>
      <c r="H32" s="1">
        <v>38816</v>
      </c>
      <c r="I32" t="s">
        <v>18</v>
      </c>
      <c r="J32">
        <v>1</v>
      </c>
      <c r="K32" t="s">
        <v>149</v>
      </c>
      <c r="L32" t="s">
        <v>150</v>
      </c>
      <c r="M32" t="s">
        <v>151</v>
      </c>
      <c r="N32" t="s">
        <v>22</v>
      </c>
      <c r="O32" t="s">
        <v>152</v>
      </c>
    </row>
    <row r="33" spans="1:15" x14ac:dyDescent="0.25">
      <c r="A33">
        <v>215916</v>
      </c>
      <c r="B33" t="s">
        <v>153</v>
      </c>
      <c r="C33" t="str">
        <f>"9780824707514"</f>
        <v>9780824707514</v>
      </c>
      <c r="D33" t="str">
        <f>"9780203910818"</f>
        <v>9780203910818</v>
      </c>
      <c r="E33" t="s">
        <v>61</v>
      </c>
      <c r="F33" t="s">
        <v>61</v>
      </c>
      <c r="G33" s="1">
        <v>37307</v>
      </c>
      <c r="H33" s="1">
        <v>38320</v>
      </c>
      <c r="I33" t="s">
        <v>18</v>
      </c>
      <c r="J33">
        <v>1</v>
      </c>
      <c r="K33" t="s">
        <v>154</v>
      </c>
      <c r="L33" t="s">
        <v>155</v>
      </c>
      <c r="M33" t="s">
        <v>156</v>
      </c>
      <c r="N33" t="s">
        <v>22</v>
      </c>
      <c r="O33" t="s">
        <v>157</v>
      </c>
    </row>
    <row r="34" spans="1:15" x14ac:dyDescent="0.25">
      <c r="A34">
        <v>215974</v>
      </c>
      <c r="B34" t="s">
        <v>158</v>
      </c>
      <c r="C34" t="str">
        <f>"9780824708719"</f>
        <v>9780824708719</v>
      </c>
      <c r="D34" t="str">
        <f>"9780203911037"</f>
        <v>9780203911037</v>
      </c>
      <c r="E34" t="s">
        <v>61</v>
      </c>
      <c r="F34" t="s">
        <v>61</v>
      </c>
      <c r="G34" s="1">
        <v>37565</v>
      </c>
      <c r="H34" s="1">
        <v>38316</v>
      </c>
      <c r="I34" t="s">
        <v>18</v>
      </c>
      <c r="J34">
        <v>1</v>
      </c>
      <c r="L34" t="s">
        <v>159</v>
      </c>
      <c r="M34" t="s">
        <v>160</v>
      </c>
      <c r="N34" t="s">
        <v>22</v>
      </c>
      <c r="O34" t="s">
        <v>161</v>
      </c>
    </row>
    <row r="35" spans="1:15" x14ac:dyDescent="0.25">
      <c r="A35">
        <v>216011</v>
      </c>
      <c r="B35" t="s">
        <v>162</v>
      </c>
      <c r="C35" t="str">
        <f>"9780824708535"</f>
        <v>9780824708535</v>
      </c>
      <c r="D35" t="str">
        <f>"9780203911020"</f>
        <v>9780203911020</v>
      </c>
      <c r="E35" t="s">
        <v>61</v>
      </c>
      <c r="F35" t="s">
        <v>61</v>
      </c>
      <c r="G35" s="1">
        <v>37568</v>
      </c>
      <c r="H35" s="1">
        <v>38315</v>
      </c>
      <c r="I35" t="s">
        <v>18</v>
      </c>
      <c r="J35">
        <v>1</v>
      </c>
      <c r="L35" t="s">
        <v>163</v>
      </c>
      <c r="M35" t="s">
        <v>164</v>
      </c>
      <c r="N35" t="s">
        <v>22</v>
      </c>
      <c r="O35" t="s">
        <v>165</v>
      </c>
    </row>
    <row r="36" spans="1:15" x14ac:dyDescent="0.25">
      <c r="A36">
        <v>216075</v>
      </c>
      <c r="B36" t="s">
        <v>166</v>
      </c>
      <c r="C36" t="str">
        <f>"9780824709662"</f>
        <v>9780824709662</v>
      </c>
      <c r="D36" t="str">
        <f>"9780203913161"</f>
        <v>9780203913161</v>
      </c>
      <c r="E36" t="s">
        <v>16</v>
      </c>
      <c r="F36" t="s">
        <v>87</v>
      </c>
      <c r="G36" s="1">
        <v>37929</v>
      </c>
      <c r="H36" s="1">
        <v>38316</v>
      </c>
      <c r="I36" t="s">
        <v>18</v>
      </c>
      <c r="J36">
        <v>1</v>
      </c>
      <c r="K36" t="s">
        <v>167</v>
      </c>
      <c r="L36" t="s">
        <v>168</v>
      </c>
      <c r="M36" t="s">
        <v>169</v>
      </c>
      <c r="N36" t="s">
        <v>22</v>
      </c>
      <c r="O36" t="s">
        <v>170</v>
      </c>
    </row>
    <row r="37" spans="1:15" x14ac:dyDescent="0.25">
      <c r="A37">
        <v>216147</v>
      </c>
      <c r="B37" t="s">
        <v>171</v>
      </c>
      <c r="C37" t="str">
        <f>"9780824748692"</f>
        <v>9780824748692</v>
      </c>
      <c r="D37" t="str">
        <f>"9780203027066"</f>
        <v>9780203027066</v>
      </c>
      <c r="E37" t="s">
        <v>61</v>
      </c>
      <c r="F37" t="s">
        <v>61</v>
      </c>
      <c r="G37" s="1">
        <v>37966</v>
      </c>
      <c r="H37" s="1">
        <v>38771</v>
      </c>
      <c r="I37" t="s">
        <v>18</v>
      </c>
      <c r="J37">
        <v>2</v>
      </c>
      <c r="K37" t="s">
        <v>154</v>
      </c>
      <c r="L37" t="s">
        <v>172</v>
      </c>
      <c r="M37" t="s">
        <v>173</v>
      </c>
      <c r="N37" t="s">
        <v>22</v>
      </c>
      <c r="O37" t="s">
        <v>174</v>
      </c>
    </row>
    <row r="38" spans="1:15" x14ac:dyDescent="0.25">
      <c r="A38">
        <v>216266</v>
      </c>
      <c r="B38" t="s">
        <v>175</v>
      </c>
      <c r="C38" t="str">
        <f>"9780824708993"</f>
        <v>9780824708993</v>
      </c>
      <c r="D38" t="str">
        <f>"9780203912362"</f>
        <v>9780203912362</v>
      </c>
      <c r="E38" t="s">
        <v>16</v>
      </c>
      <c r="F38" t="s">
        <v>87</v>
      </c>
      <c r="G38" s="1">
        <v>37678</v>
      </c>
      <c r="H38" s="1">
        <v>38316</v>
      </c>
      <c r="I38" t="s">
        <v>18</v>
      </c>
      <c r="J38">
        <v>1</v>
      </c>
      <c r="K38" t="s">
        <v>176</v>
      </c>
      <c r="L38" t="s">
        <v>177</v>
      </c>
      <c r="M38" t="s">
        <v>164</v>
      </c>
      <c r="N38" t="s">
        <v>22</v>
      </c>
      <c r="O38" t="s">
        <v>178</v>
      </c>
    </row>
    <row r="39" spans="1:15" x14ac:dyDescent="0.25">
      <c r="A39">
        <v>216362</v>
      </c>
      <c r="B39" t="s">
        <v>179</v>
      </c>
      <c r="C39" t="str">
        <f>"9780824742737"</f>
        <v>9780824742737</v>
      </c>
      <c r="D39" t="str">
        <f>"9780203911204"</f>
        <v>9780203911204</v>
      </c>
      <c r="E39" t="s">
        <v>16</v>
      </c>
      <c r="F39" t="s">
        <v>87</v>
      </c>
      <c r="G39" s="1">
        <v>37805</v>
      </c>
      <c r="H39" s="1">
        <v>38316</v>
      </c>
      <c r="I39" t="s">
        <v>18</v>
      </c>
      <c r="K39" t="s">
        <v>180</v>
      </c>
      <c r="L39" t="s">
        <v>181</v>
      </c>
      <c r="M39" t="s">
        <v>182</v>
      </c>
      <c r="N39" t="s">
        <v>22</v>
      </c>
      <c r="O39" t="s">
        <v>183</v>
      </c>
    </row>
    <row r="40" spans="1:15" x14ac:dyDescent="0.25">
      <c r="A40">
        <v>216425</v>
      </c>
      <c r="B40" t="s">
        <v>184</v>
      </c>
      <c r="C40" t="str">
        <f>"9780824708436"</f>
        <v>9780824708436</v>
      </c>
      <c r="D40" t="str">
        <f>"9780203910573"</f>
        <v>9780203910573</v>
      </c>
      <c r="E40" t="s">
        <v>61</v>
      </c>
      <c r="F40" t="s">
        <v>61</v>
      </c>
      <c r="G40" s="1">
        <v>37567</v>
      </c>
      <c r="H40" s="1">
        <v>38315</v>
      </c>
      <c r="I40" t="s">
        <v>18</v>
      </c>
      <c r="J40">
        <v>1</v>
      </c>
      <c r="K40" t="s">
        <v>176</v>
      </c>
      <c r="L40" t="s">
        <v>185</v>
      </c>
      <c r="M40" t="s">
        <v>186</v>
      </c>
      <c r="N40" t="s">
        <v>22</v>
      </c>
      <c r="O40" t="s">
        <v>187</v>
      </c>
    </row>
    <row r="41" spans="1:15" x14ac:dyDescent="0.25">
      <c r="A41">
        <v>216436</v>
      </c>
      <c r="B41" t="s">
        <v>188</v>
      </c>
      <c r="C41" t="str">
        <f>"9780824702557"</f>
        <v>9780824702557</v>
      </c>
      <c r="D41" t="str">
        <f>"9780203908662"</f>
        <v>9780203908662</v>
      </c>
      <c r="E41" t="s">
        <v>61</v>
      </c>
      <c r="F41" t="s">
        <v>61</v>
      </c>
      <c r="G41" s="1">
        <v>37068</v>
      </c>
      <c r="H41" s="1">
        <v>38320</v>
      </c>
      <c r="I41" t="s">
        <v>18</v>
      </c>
      <c r="J41">
        <v>1</v>
      </c>
      <c r="K41" t="s">
        <v>189</v>
      </c>
      <c r="L41" t="s">
        <v>190</v>
      </c>
      <c r="M41" t="s">
        <v>164</v>
      </c>
      <c r="N41" t="s">
        <v>22</v>
      </c>
      <c r="O41" t="s">
        <v>191</v>
      </c>
    </row>
    <row r="42" spans="1:15" x14ac:dyDescent="0.25">
      <c r="A42">
        <v>216437</v>
      </c>
      <c r="B42" t="s">
        <v>192</v>
      </c>
      <c r="C42" t="str">
        <f>"9780824743000"</f>
        <v>9780824743000</v>
      </c>
      <c r="D42" t="str">
        <f>"9780203911730"</f>
        <v>9780203911730</v>
      </c>
      <c r="E42" t="s">
        <v>16</v>
      </c>
      <c r="F42" t="s">
        <v>87</v>
      </c>
      <c r="G42" s="1">
        <v>37805</v>
      </c>
      <c r="H42" s="1">
        <v>42340</v>
      </c>
      <c r="I42" t="s">
        <v>18</v>
      </c>
      <c r="J42">
        <v>2</v>
      </c>
      <c r="K42" t="s">
        <v>176</v>
      </c>
      <c r="L42" t="s">
        <v>193</v>
      </c>
      <c r="M42" t="s">
        <v>164</v>
      </c>
      <c r="N42" t="s">
        <v>22</v>
      </c>
      <c r="O42" t="s">
        <v>194</v>
      </c>
    </row>
    <row r="43" spans="1:15" x14ac:dyDescent="0.25">
      <c r="A43">
        <v>216446</v>
      </c>
      <c r="B43" t="s">
        <v>195</v>
      </c>
      <c r="C43" t="str">
        <f>"9780824742980"</f>
        <v>9780824742980</v>
      </c>
      <c r="D43" t="str">
        <f>"9780203913079"</f>
        <v>9780203913079</v>
      </c>
      <c r="E43" t="s">
        <v>61</v>
      </c>
      <c r="F43" t="s">
        <v>87</v>
      </c>
      <c r="G43" s="1">
        <v>37915</v>
      </c>
      <c r="H43" s="1">
        <v>38320</v>
      </c>
      <c r="I43" t="s">
        <v>18</v>
      </c>
      <c r="K43" t="s">
        <v>196</v>
      </c>
      <c r="L43" t="s">
        <v>197</v>
      </c>
      <c r="M43" t="s">
        <v>198</v>
      </c>
      <c r="N43" t="s">
        <v>22</v>
      </c>
      <c r="O43" t="s">
        <v>199</v>
      </c>
    </row>
    <row r="44" spans="1:15" x14ac:dyDescent="0.25">
      <c r="A44">
        <v>216495</v>
      </c>
      <c r="B44" t="s">
        <v>200</v>
      </c>
      <c r="C44" t="str">
        <f>"9780824753733"</f>
        <v>9780824753733</v>
      </c>
      <c r="D44" t="str">
        <f>"9780203020470"</f>
        <v>9780203020470</v>
      </c>
      <c r="E44" t="s">
        <v>61</v>
      </c>
      <c r="F44" t="s">
        <v>61</v>
      </c>
      <c r="G44" s="1">
        <v>38062</v>
      </c>
      <c r="H44" s="1">
        <v>38771</v>
      </c>
      <c r="I44" t="s">
        <v>18</v>
      </c>
      <c r="J44">
        <v>1</v>
      </c>
      <c r="K44" t="s">
        <v>201</v>
      </c>
      <c r="L44" t="s">
        <v>202</v>
      </c>
      <c r="M44" t="s">
        <v>203</v>
      </c>
      <c r="N44" t="s">
        <v>22</v>
      </c>
      <c r="O44" t="s">
        <v>204</v>
      </c>
    </row>
    <row r="45" spans="1:15" x14ac:dyDescent="0.25">
      <c r="A45">
        <v>220317</v>
      </c>
      <c r="B45" t="s">
        <v>205</v>
      </c>
      <c r="C45" t="str">
        <f>"9781859416143"</f>
        <v>9781859416143</v>
      </c>
      <c r="D45" t="str">
        <f>"9781843144243"</f>
        <v>9781843144243</v>
      </c>
      <c r="E45" t="s">
        <v>16</v>
      </c>
      <c r="F45" t="s">
        <v>206</v>
      </c>
      <c r="G45" s="1">
        <v>37265</v>
      </c>
      <c r="H45" s="1">
        <v>38455</v>
      </c>
      <c r="I45" t="s">
        <v>18</v>
      </c>
      <c r="L45" t="s">
        <v>207</v>
      </c>
      <c r="M45" t="s">
        <v>38</v>
      </c>
      <c r="N45" t="s">
        <v>22</v>
      </c>
      <c r="O45" t="s">
        <v>208</v>
      </c>
    </row>
    <row r="46" spans="1:15" x14ac:dyDescent="0.25">
      <c r="A46">
        <v>241749</v>
      </c>
      <c r="B46" t="s">
        <v>209</v>
      </c>
      <c r="C46" t="str">
        <f>"9780415948562"</f>
        <v>9780415948562</v>
      </c>
      <c r="D46" t="str">
        <f>"9780203004852"</f>
        <v>9780203004852</v>
      </c>
      <c r="E46" t="s">
        <v>16</v>
      </c>
      <c r="F46" t="s">
        <v>17</v>
      </c>
      <c r="G46" s="1">
        <v>38092</v>
      </c>
      <c r="H46" s="1">
        <v>38793</v>
      </c>
      <c r="I46" t="s">
        <v>18</v>
      </c>
      <c r="J46">
        <v>2</v>
      </c>
      <c r="L46" t="s">
        <v>210</v>
      </c>
      <c r="M46" t="s">
        <v>76</v>
      </c>
      <c r="N46" t="s">
        <v>22</v>
      </c>
      <c r="O46" t="s">
        <v>211</v>
      </c>
    </row>
    <row r="47" spans="1:15" x14ac:dyDescent="0.25">
      <c r="A47">
        <v>243117</v>
      </c>
      <c r="B47" t="s">
        <v>212</v>
      </c>
      <c r="C47" t="str">
        <f>"9780415273350"</f>
        <v>9780415273350</v>
      </c>
      <c r="D47" t="str">
        <f>"9780203994979"</f>
        <v>9780203994979</v>
      </c>
      <c r="E47" t="s">
        <v>61</v>
      </c>
      <c r="F47" t="s">
        <v>213</v>
      </c>
      <c r="G47" s="1">
        <v>37575</v>
      </c>
      <c r="H47" s="1">
        <v>38732</v>
      </c>
      <c r="I47" t="s">
        <v>18</v>
      </c>
      <c r="L47" t="s">
        <v>214</v>
      </c>
      <c r="M47" t="s">
        <v>215</v>
      </c>
      <c r="N47" t="s">
        <v>22</v>
      </c>
      <c r="O47" t="s">
        <v>216</v>
      </c>
    </row>
    <row r="48" spans="1:15" x14ac:dyDescent="0.25">
      <c r="A48">
        <v>243362</v>
      </c>
      <c r="B48" t="s">
        <v>217</v>
      </c>
      <c r="C48" t="str">
        <f>"9780415334266"</f>
        <v>9780415334266</v>
      </c>
      <c r="D48" t="str">
        <f>"9780203415047"</f>
        <v>9780203415047</v>
      </c>
      <c r="E48" t="s">
        <v>16</v>
      </c>
      <c r="F48" t="s">
        <v>17</v>
      </c>
      <c r="G48" s="1">
        <v>38524</v>
      </c>
      <c r="H48" s="1">
        <v>38741</v>
      </c>
      <c r="I48" t="s">
        <v>18</v>
      </c>
      <c r="L48" t="s">
        <v>218</v>
      </c>
      <c r="M48" t="s">
        <v>219</v>
      </c>
      <c r="N48" t="s">
        <v>22</v>
      </c>
      <c r="O48" t="s">
        <v>220</v>
      </c>
    </row>
    <row r="49" spans="1:15" x14ac:dyDescent="0.25">
      <c r="A49">
        <v>254351</v>
      </c>
      <c r="B49" t="s">
        <v>221</v>
      </c>
      <c r="C49" t="str">
        <f>"9780415367004"</f>
        <v>9780415367004</v>
      </c>
      <c r="D49" t="str">
        <f>"9780203970829"</f>
        <v>9780203970829</v>
      </c>
      <c r="E49" t="s">
        <v>61</v>
      </c>
      <c r="F49" t="s">
        <v>61</v>
      </c>
      <c r="G49" s="1">
        <v>38367</v>
      </c>
      <c r="H49" s="1">
        <v>38824</v>
      </c>
      <c r="I49" t="s">
        <v>18</v>
      </c>
      <c r="J49">
        <v>1</v>
      </c>
      <c r="L49" t="s">
        <v>222</v>
      </c>
      <c r="M49" t="s">
        <v>223</v>
      </c>
      <c r="N49" t="s">
        <v>22</v>
      </c>
      <c r="O49" t="s">
        <v>224</v>
      </c>
    </row>
    <row r="50" spans="1:15" x14ac:dyDescent="0.25">
      <c r="A50">
        <v>254362</v>
      </c>
      <c r="B50" t="s">
        <v>225</v>
      </c>
      <c r="C50" t="str">
        <f>"9780415371247"</f>
        <v>9780415371247</v>
      </c>
      <c r="D50" t="str">
        <f>"9780203098745"</f>
        <v>9780203098745</v>
      </c>
      <c r="E50" t="s">
        <v>16</v>
      </c>
      <c r="F50" t="s">
        <v>17</v>
      </c>
      <c r="G50" s="1">
        <v>38698</v>
      </c>
      <c r="H50" s="1">
        <v>38810</v>
      </c>
      <c r="I50" t="s">
        <v>18</v>
      </c>
      <c r="J50">
        <v>1</v>
      </c>
      <c r="K50" t="s">
        <v>226</v>
      </c>
      <c r="L50" t="s">
        <v>227</v>
      </c>
      <c r="M50" t="s">
        <v>111</v>
      </c>
      <c r="N50" t="s">
        <v>22</v>
      </c>
      <c r="O50" t="s">
        <v>228</v>
      </c>
    </row>
    <row r="51" spans="1:15" x14ac:dyDescent="0.25">
      <c r="A51">
        <v>254449</v>
      </c>
      <c r="B51" t="s">
        <v>229</v>
      </c>
      <c r="C51" t="str">
        <f>"9780415339568"</f>
        <v>9780415339568</v>
      </c>
      <c r="D51" t="str">
        <f>"9780203087114"</f>
        <v>9780203087114</v>
      </c>
      <c r="E51" t="s">
        <v>16</v>
      </c>
      <c r="F51" t="s">
        <v>17</v>
      </c>
      <c r="G51" s="1">
        <v>38526</v>
      </c>
      <c r="H51" s="1">
        <v>38834</v>
      </c>
      <c r="I51" t="s">
        <v>18</v>
      </c>
      <c r="J51">
        <v>1</v>
      </c>
      <c r="L51" t="s">
        <v>230</v>
      </c>
      <c r="M51" t="s">
        <v>231</v>
      </c>
      <c r="N51" t="s">
        <v>22</v>
      </c>
      <c r="O51" t="s">
        <v>232</v>
      </c>
    </row>
    <row r="52" spans="1:15" x14ac:dyDescent="0.25">
      <c r="A52">
        <v>254455</v>
      </c>
      <c r="B52" t="s">
        <v>233</v>
      </c>
      <c r="C52" t="str">
        <f>"9780415701587"</f>
        <v>9780415701587</v>
      </c>
      <c r="D52" t="str">
        <f>"9780203799277"</f>
        <v>9780203799277</v>
      </c>
      <c r="E52" t="s">
        <v>16</v>
      </c>
      <c r="F52" t="s">
        <v>17</v>
      </c>
      <c r="G52" s="1">
        <v>38705</v>
      </c>
      <c r="H52" s="1">
        <v>38825</v>
      </c>
      <c r="I52" t="s">
        <v>18</v>
      </c>
      <c r="J52">
        <v>1</v>
      </c>
      <c r="K52" t="s">
        <v>234</v>
      </c>
      <c r="L52" t="s">
        <v>235</v>
      </c>
      <c r="M52" t="s">
        <v>236</v>
      </c>
      <c r="N52" t="s">
        <v>22</v>
      </c>
      <c r="O52" t="s">
        <v>237</v>
      </c>
    </row>
    <row r="53" spans="1:15" x14ac:dyDescent="0.25">
      <c r="A53">
        <v>257003</v>
      </c>
      <c r="B53" t="s">
        <v>238</v>
      </c>
      <c r="C53" t="str">
        <f>"9780415268806"</f>
        <v>9780415268806</v>
      </c>
      <c r="D53" t="str">
        <f>"9780203970836"</f>
        <v>9780203970836</v>
      </c>
      <c r="E53" t="s">
        <v>16</v>
      </c>
      <c r="F53" t="s">
        <v>17</v>
      </c>
      <c r="G53" s="1">
        <v>38786</v>
      </c>
      <c r="H53" s="1">
        <v>38952</v>
      </c>
      <c r="I53" t="s">
        <v>18</v>
      </c>
      <c r="K53" t="s">
        <v>239</v>
      </c>
      <c r="L53" t="s">
        <v>240</v>
      </c>
      <c r="M53" t="s">
        <v>241</v>
      </c>
      <c r="N53" t="s">
        <v>22</v>
      </c>
      <c r="O53" t="s">
        <v>242</v>
      </c>
    </row>
    <row r="54" spans="1:15" x14ac:dyDescent="0.25">
      <c r="A54">
        <v>257310</v>
      </c>
      <c r="B54" t="s">
        <v>243</v>
      </c>
      <c r="C54" t="str">
        <f>"9780805852332"</f>
        <v>9780805852332</v>
      </c>
      <c r="D54" t="str">
        <f>"9781410613837"</f>
        <v>9781410613837</v>
      </c>
      <c r="E54" t="s">
        <v>16</v>
      </c>
      <c r="F54" t="s">
        <v>17</v>
      </c>
      <c r="G54" s="1">
        <v>38461</v>
      </c>
      <c r="H54" s="1">
        <v>38840</v>
      </c>
      <c r="I54" t="s">
        <v>18</v>
      </c>
      <c r="K54" t="s">
        <v>244</v>
      </c>
      <c r="L54" t="s">
        <v>245</v>
      </c>
      <c r="M54" t="s">
        <v>81</v>
      </c>
      <c r="N54" t="s">
        <v>22</v>
      </c>
      <c r="O54" t="s">
        <v>246</v>
      </c>
    </row>
    <row r="55" spans="1:15" x14ac:dyDescent="0.25">
      <c r="A55">
        <v>259062</v>
      </c>
      <c r="B55" t="s">
        <v>247</v>
      </c>
      <c r="C55" t="str">
        <f>"9780415357661"</f>
        <v>9780415357661</v>
      </c>
      <c r="D55" t="str">
        <f>"9780203003565"</f>
        <v>9780203003565</v>
      </c>
      <c r="E55" t="s">
        <v>16</v>
      </c>
      <c r="F55" t="s">
        <v>17</v>
      </c>
      <c r="G55" s="1">
        <v>38762</v>
      </c>
      <c r="H55" s="1">
        <v>38869</v>
      </c>
      <c r="I55" t="s">
        <v>18</v>
      </c>
      <c r="L55" t="s">
        <v>248</v>
      </c>
      <c r="M55" t="s">
        <v>98</v>
      </c>
      <c r="N55" t="s">
        <v>22</v>
      </c>
      <c r="O55" t="s">
        <v>249</v>
      </c>
    </row>
    <row r="56" spans="1:15" x14ac:dyDescent="0.25">
      <c r="A56">
        <v>261297</v>
      </c>
      <c r="B56" t="s">
        <v>250</v>
      </c>
      <c r="C56" t="str">
        <f>"9780415361170"</f>
        <v>9780415361170</v>
      </c>
      <c r="D56" t="str">
        <f>"9780203462911"</f>
        <v>9780203462911</v>
      </c>
      <c r="E56" t="s">
        <v>16</v>
      </c>
      <c r="F56" t="s">
        <v>17</v>
      </c>
      <c r="G56" s="1">
        <v>38666</v>
      </c>
      <c r="H56" s="1">
        <v>38887</v>
      </c>
      <c r="I56" t="s">
        <v>18</v>
      </c>
      <c r="J56">
        <v>3</v>
      </c>
      <c r="K56" t="s">
        <v>251</v>
      </c>
      <c r="L56" t="s">
        <v>252</v>
      </c>
      <c r="M56" t="s">
        <v>38</v>
      </c>
      <c r="N56" t="s">
        <v>22</v>
      </c>
      <c r="O56" t="s">
        <v>253</v>
      </c>
    </row>
    <row r="57" spans="1:15" x14ac:dyDescent="0.25">
      <c r="A57">
        <v>261423</v>
      </c>
      <c r="B57" t="s">
        <v>254</v>
      </c>
      <c r="C57" t="str">
        <f>"9780805855203"</f>
        <v>9780805855203</v>
      </c>
      <c r="D57" t="str">
        <f>"9781410613271"</f>
        <v>9781410613271</v>
      </c>
      <c r="E57" t="s">
        <v>16</v>
      </c>
      <c r="F57" t="s">
        <v>70</v>
      </c>
      <c r="G57" s="1">
        <v>38561</v>
      </c>
      <c r="H57" s="1">
        <v>38891</v>
      </c>
      <c r="I57" t="s">
        <v>18</v>
      </c>
      <c r="K57" t="s">
        <v>255</v>
      </c>
      <c r="L57" t="s">
        <v>256</v>
      </c>
      <c r="M57" t="s">
        <v>58</v>
      </c>
      <c r="N57" t="s">
        <v>22</v>
      </c>
      <c r="O57" t="s">
        <v>257</v>
      </c>
    </row>
    <row r="58" spans="1:15" x14ac:dyDescent="0.25">
      <c r="A58">
        <v>261424</v>
      </c>
      <c r="B58" t="s">
        <v>258</v>
      </c>
      <c r="C58" t="str">
        <f>"9780805855036"</f>
        <v>9780805855036</v>
      </c>
      <c r="D58" t="str">
        <f>"9781410615756"</f>
        <v>9781410615756</v>
      </c>
      <c r="E58" t="s">
        <v>16</v>
      </c>
      <c r="F58" t="s">
        <v>17</v>
      </c>
      <c r="G58" s="1">
        <v>38624</v>
      </c>
      <c r="H58" s="1">
        <v>38891</v>
      </c>
      <c r="I58" t="s">
        <v>18</v>
      </c>
      <c r="K58" t="s">
        <v>259</v>
      </c>
      <c r="L58" t="s">
        <v>260</v>
      </c>
      <c r="M58" t="s">
        <v>261</v>
      </c>
      <c r="N58" t="s">
        <v>22</v>
      </c>
      <c r="O58" t="s">
        <v>262</v>
      </c>
    </row>
    <row r="59" spans="1:15" x14ac:dyDescent="0.25">
      <c r="A59">
        <v>274514</v>
      </c>
      <c r="B59" t="s">
        <v>263</v>
      </c>
      <c r="C59" t="str">
        <f>"9780805844177"</f>
        <v>9780805844177</v>
      </c>
      <c r="D59" t="str">
        <f>"9781410617040"</f>
        <v>9781410617040</v>
      </c>
      <c r="E59" t="s">
        <v>16</v>
      </c>
      <c r="F59" t="s">
        <v>17</v>
      </c>
      <c r="G59" s="1">
        <v>38672</v>
      </c>
      <c r="H59" s="1">
        <v>39008</v>
      </c>
      <c r="I59" t="s">
        <v>18</v>
      </c>
      <c r="K59" t="s">
        <v>264</v>
      </c>
      <c r="L59" t="s">
        <v>265</v>
      </c>
      <c r="M59" t="s">
        <v>30</v>
      </c>
      <c r="N59" t="s">
        <v>22</v>
      </c>
      <c r="O59" t="s">
        <v>266</v>
      </c>
    </row>
    <row r="60" spans="1:15" x14ac:dyDescent="0.25">
      <c r="A60">
        <v>274533</v>
      </c>
      <c r="B60" t="s">
        <v>267</v>
      </c>
      <c r="C60" t="str">
        <f>"9780805851601"</f>
        <v>9780805851601</v>
      </c>
      <c r="D60" t="str">
        <f>"9781410617163"</f>
        <v>9781410617163</v>
      </c>
      <c r="E60" t="s">
        <v>16</v>
      </c>
      <c r="F60" t="s">
        <v>17</v>
      </c>
      <c r="G60" s="1">
        <v>38652</v>
      </c>
      <c r="H60" s="1">
        <v>39008</v>
      </c>
      <c r="I60" t="s">
        <v>18</v>
      </c>
      <c r="L60" t="s">
        <v>268</v>
      </c>
      <c r="M60" t="s">
        <v>76</v>
      </c>
      <c r="N60" t="s">
        <v>22</v>
      </c>
      <c r="O60" t="s">
        <v>269</v>
      </c>
    </row>
    <row r="61" spans="1:15" x14ac:dyDescent="0.25">
      <c r="A61">
        <v>274544</v>
      </c>
      <c r="B61" t="s">
        <v>270</v>
      </c>
      <c r="C61" t="str">
        <f>"9780805854374"</f>
        <v>9780805854374</v>
      </c>
      <c r="D61" t="str">
        <f>"9781410617347"</f>
        <v>9781410617347</v>
      </c>
      <c r="E61" t="s">
        <v>16</v>
      </c>
      <c r="F61" t="s">
        <v>17</v>
      </c>
      <c r="G61" s="1">
        <v>38667</v>
      </c>
      <c r="H61" s="1">
        <v>39008</v>
      </c>
      <c r="I61" t="s">
        <v>18</v>
      </c>
      <c r="L61" t="s">
        <v>271</v>
      </c>
      <c r="M61" t="s">
        <v>272</v>
      </c>
      <c r="N61" t="s">
        <v>22</v>
      </c>
      <c r="O61" t="s">
        <v>273</v>
      </c>
    </row>
    <row r="62" spans="1:15" x14ac:dyDescent="0.25">
      <c r="A62">
        <v>291373</v>
      </c>
      <c r="B62" t="s">
        <v>274</v>
      </c>
      <c r="C62" t="str">
        <f>"9780415976602"</f>
        <v>9780415976602</v>
      </c>
      <c r="D62" t="str">
        <f>"9780203942994"</f>
        <v>9780203942994</v>
      </c>
      <c r="E62" t="s">
        <v>16</v>
      </c>
      <c r="F62" t="s">
        <v>17</v>
      </c>
      <c r="G62" s="1">
        <v>39057</v>
      </c>
      <c r="H62" s="1">
        <v>39471</v>
      </c>
      <c r="I62" t="s">
        <v>18</v>
      </c>
      <c r="J62">
        <v>1</v>
      </c>
      <c r="K62" t="s">
        <v>275</v>
      </c>
      <c r="L62" t="s">
        <v>276</v>
      </c>
      <c r="M62" t="s">
        <v>231</v>
      </c>
      <c r="N62" t="s">
        <v>22</v>
      </c>
      <c r="O62" t="s">
        <v>277</v>
      </c>
    </row>
    <row r="63" spans="1:15" x14ac:dyDescent="0.25">
      <c r="A63">
        <v>308524</v>
      </c>
      <c r="B63" t="s">
        <v>278</v>
      </c>
      <c r="C63" t="str">
        <f>"9780415243834"</f>
        <v>9780415243834</v>
      </c>
      <c r="D63" t="str">
        <f>"9780203099650"</f>
        <v>9780203099650</v>
      </c>
      <c r="E63" t="s">
        <v>16</v>
      </c>
      <c r="F63" t="s">
        <v>17</v>
      </c>
      <c r="G63" s="1">
        <v>38595</v>
      </c>
      <c r="H63" s="1">
        <v>39491</v>
      </c>
      <c r="I63" t="s">
        <v>18</v>
      </c>
      <c r="J63">
        <v>1</v>
      </c>
      <c r="K63" t="s">
        <v>279</v>
      </c>
      <c r="L63" t="s">
        <v>280</v>
      </c>
      <c r="M63" t="s">
        <v>81</v>
      </c>
      <c r="N63" t="s">
        <v>22</v>
      </c>
      <c r="O63" t="s">
        <v>281</v>
      </c>
    </row>
    <row r="64" spans="1:15" x14ac:dyDescent="0.25">
      <c r="A64">
        <v>308543</v>
      </c>
      <c r="B64" t="s">
        <v>282</v>
      </c>
      <c r="C64" t="str">
        <f>"9780415317047"</f>
        <v>9780415317047</v>
      </c>
      <c r="D64" t="str">
        <f>"9780203509616"</f>
        <v>9780203509616</v>
      </c>
      <c r="E64" t="s">
        <v>16</v>
      </c>
      <c r="F64" t="s">
        <v>17</v>
      </c>
      <c r="G64" s="1">
        <v>38705</v>
      </c>
      <c r="H64" s="1">
        <v>39491</v>
      </c>
      <c r="I64" t="s">
        <v>18</v>
      </c>
      <c r="J64">
        <v>1</v>
      </c>
      <c r="L64" t="s">
        <v>283</v>
      </c>
      <c r="M64" t="s">
        <v>81</v>
      </c>
      <c r="N64" t="s">
        <v>22</v>
      </c>
      <c r="O64" t="s">
        <v>284</v>
      </c>
    </row>
    <row r="65" spans="1:15" x14ac:dyDescent="0.25">
      <c r="A65">
        <v>308545</v>
      </c>
      <c r="B65" t="s">
        <v>285</v>
      </c>
      <c r="C65" t="str">
        <f>"9780415401418"</f>
        <v>9780415401418</v>
      </c>
      <c r="D65" t="str">
        <f>"9780203961759"</f>
        <v>9780203961759</v>
      </c>
      <c r="E65" t="s">
        <v>16</v>
      </c>
      <c r="F65" t="s">
        <v>17</v>
      </c>
      <c r="G65" s="1">
        <v>39238</v>
      </c>
      <c r="H65" s="1">
        <v>39318</v>
      </c>
      <c r="I65" t="s">
        <v>18</v>
      </c>
      <c r="J65">
        <v>1</v>
      </c>
      <c r="L65" t="s">
        <v>286</v>
      </c>
      <c r="M65" t="s">
        <v>287</v>
      </c>
      <c r="N65" t="s">
        <v>22</v>
      </c>
      <c r="O65" t="s">
        <v>288</v>
      </c>
    </row>
    <row r="66" spans="1:15" x14ac:dyDescent="0.25">
      <c r="A66">
        <v>308835</v>
      </c>
      <c r="B66" t="s">
        <v>289</v>
      </c>
      <c r="C66" t="str">
        <f>"9780415394963"</f>
        <v>9780415394963</v>
      </c>
      <c r="D66" t="str">
        <f>"9780203960738"</f>
        <v>9780203960738</v>
      </c>
      <c r="E66" t="s">
        <v>16</v>
      </c>
      <c r="F66" t="s">
        <v>17</v>
      </c>
      <c r="G66" s="1">
        <v>39323</v>
      </c>
      <c r="H66" s="1">
        <v>39346</v>
      </c>
      <c r="I66" t="s">
        <v>18</v>
      </c>
      <c r="J66">
        <v>1</v>
      </c>
      <c r="K66" t="s">
        <v>226</v>
      </c>
      <c r="L66" t="s">
        <v>290</v>
      </c>
      <c r="M66" t="s">
        <v>111</v>
      </c>
      <c r="N66" t="s">
        <v>22</v>
      </c>
      <c r="O66" t="s">
        <v>291</v>
      </c>
    </row>
    <row r="67" spans="1:15" x14ac:dyDescent="0.25">
      <c r="A67">
        <v>309840</v>
      </c>
      <c r="B67" t="s">
        <v>292</v>
      </c>
      <c r="C67" t="str">
        <f>"9780805843583"</f>
        <v>9780805843583</v>
      </c>
      <c r="D67" t="str">
        <f>"9781410618092"</f>
        <v>9781410618092</v>
      </c>
      <c r="E67" t="s">
        <v>16</v>
      </c>
      <c r="F67" t="s">
        <v>70</v>
      </c>
      <c r="G67" s="1">
        <v>39344</v>
      </c>
      <c r="H67" s="1">
        <v>40207</v>
      </c>
      <c r="I67" t="s">
        <v>18</v>
      </c>
      <c r="J67">
        <v>1</v>
      </c>
      <c r="L67" t="s">
        <v>293</v>
      </c>
      <c r="M67" t="s">
        <v>72</v>
      </c>
      <c r="N67" t="s">
        <v>22</v>
      </c>
      <c r="O67" t="s">
        <v>294</v>
      </c>
    </row>
    <row r="68" spans="1:15" x14ac:dyDescent="0.25">
      <c r="A68">
        <v>324931</v>
      </c>
      <c r="B68" t="s">
        <v>295</v>
      </c>
      <c r="C68" t="str">
        <f>"9780415420938"</f>
        <v>9780415420938</v>
      </c>
      <c r="D68" t="str">
        <f>"9780203960875"</f>
        <v>9780203960875</v>
      </c>
      <c r="E68" t="s">
        <v>16</v>
      </c>
      <c r="F68" t="s">
        <v>17</v>
      </c>
      <c r="G68" s="1">
        <v>39350</v>
      </c>
      <c r="H68" s="1">
        <v>39475</v>
      </c>
      <c r="I68" t="s">
        <v>18</v>
      </c>
      <c r="J68">
        <v>1</v>
      </c>
      <c r="L68" t="s">
        <v>296</v>
      </c>
      <c r="M68" t="s">
        <v>30</v>
      </c>
      <c r="N68" t="s">
        <v>22</v>
      </c>
      <c r="O68" t="s">
        <v>297</v>
      </c>
    </row>
    <row r="69" spans="1:15" x14ac:dyDescent="0.25">
      <c r="A69">
        <v>324967</v>
      </c>
      <c r="B69" t="s">
        <v>298</v>
      </c>
      <c r="C69" t="str">
        <f>"9780415415378"</f>
        <v>9780415415378</v>
      </c>
      <c r="D69" t="str">
        <f>"9780203945667"</f>
        <v>9780203945667</v>
      </c>
      <c r="E69" t="s">
        <v>16</v>
      </c>
      <c r="F69" t="s">
        <v>17</v>
      </c>
      <c r="G69" s="1">
        <v>39385</v>
      </c>
      <c r="H69" s="1">
        <v>39470</v>
      </c>
      <c r="I69" t="s">
        <v>18</v>
      </c>
      <c r="J69">
        <v>1</v>
      </c>
      <c r="L69" t="s">
        <v>299</v>
      </c>
      <c r="M69" t="s">
        <v>215</v>
      </c>
      <c r="N69" t="s">
        <v>22</v>
      </c>
      <c r="O69" t="s">
        <v>300</v>
      </c>
    </row>
    <row r="70" spans="1:15" x14ac:dyDescent="0.25">
      <c r="A70">
        <v>325056</v>
      </c>
      <c r="B70" t="s">
        <v>301</v>
      </c>
      <c r="C70" t="str">
        <f>"9780415423649"</f>
        <v>9780415423649</v>
      </c>
      <c r="D70" t="str">
        <f>"9780203934401"</f>
        <v>9780203934401</v>
      </c>
      <c r="E70" t="s">
        <v>16</v>
      </c>
      <c r="F70" t="s">
        <v>17</v>
      </c>
      <c r="G70" s="1">
        <v>39401</v>
      </c>
      <c r="H70" s="1">
        <v>39475</v>
      </c>
      <c r="I70" t="s">
        <v>18</v>
      </c>
      <c r="J70">
        <v>1</v>
      </c>
      <c r="L70" t="s">
        <v>302</v>
      </c>
      <c r="M70" t="s">
        <v>303</v>
      </c>
      <c r="N70" t="s">
        <v>22</v>
      </c>
      <c r="O70" t="s">
        <v>304</v>
      </c>
    </row>
    <row r="71" spans="1:15" x14ac:dyDescent="0.25">
      <c r="A71">
        <v>325107</v>
      </c>
      <c r="B71" t="s">
        <v>305</v>
      </c>
      <c r="C71" t="str">
        <f>"9780415358712"</f>
        <v>9780415358712</v>
      </c>
      <c r="D71" t="str">
        <f>"9780203006634"</f>
        <v>9780203006634</v>
      </c>
      <c r="E71" t="s">
        <v>16</v>
      </c>
      <c r="F71" t="s">
        <v>17</v>
      </c>
      <c r="G71" s="1">
        <v>39433</v>
      </c>
      <c r="H71" s="1">
        <v>39471</v>
      </c>
      <c r="I71" t="s">
        <v>18</v>
      </c>
      <c r="J71">
        <v>1</v>
      </c>
      <c r="L71" t="s">
        <v>306</v>
      </c>
      <c r="M71" t="s">
        <v>81</v>
      </c>
      <c r="N71" t="s">
        <v>22</v>
      </c>
      <c r="O71" t="s">
        <v>307</v>
      </c>
    </row>
    <row r="72" spans="1:15" x14ac:dyDescent="0.25">
      <c r="A72">
        <v>325117</v>
      </c>
      <c r="B72" t="s">
        <v>308</v>
      </c>
      <c r="C72" t="str">
        <f>"9780415774307"</f>
        <v>9780415774307</v>
      </c>
      <c r="D72" t="str">
        <f>"9780203030622"</f>
        <v>9780203030622</v>
      </c>
      <c r="E72" t="s">
        <v>16</v>
      </c>
      <c r="F72" t="s">
        <v>17</v>
      </c>
      <c r="G72" s="1">
        <v>39430</v>
      </c>
      <c r="H72" s="1">
        <v>39475</v>
      </c>
      <c r="I72" t="s">
        <v>18</v>
      </c>
      <c r="J72">
        <v>1</v>
      </c>
      <c r="L72" t="s">
        <v>309</v>
      </c>
      <c r="M72" t="s">
        <v>231</v>
      </c>
      <c r="N72" t="s">
        <v>22</v>
      </c>
      <c r="O72" t="s">
        <v>310</v>
      </c>
    </row>
    <row r="73" spans="1:15" x14ac:dyDescent="0.25">
      <c r="A73">
        <v>325156</v>
      </c>
      <c r="B73" t="s">
        <v>311</v>
      </c>
      <c r="C73" t="str">
        <f>"9780415427562"</f>
        <v>9780415427562</v>
      </c>
      <c r="D73" t="str">
        <f>"9780203933695"</f>
        <v>9780203933695</v>
      </c>
      <c r="E73" t="s">
        <v>16</v>
      </c>
      <c r="F73" t="s">
        <v>17</v>
      </c>
      <c r="G73" s="1">
        <v>39441</v>
      </c>
      <c r="H73" s="1">
        <v>39471</v>
      </c>
      <c r="I73" t="s">
        <v>18</v>
      </c>
      <c r="J73">
        <v>1</v>
      </c>
      <c r="K73" t="s">
        <v>312</v>
      </c>
      <c r="L73" t="s">
        <v>313</v>
      </c>
      <c r="M73" t="s">
        <v>314</v>
      </c>
      <c r="N73" t="s">
        <v>22</v>
      </c>
      <c r="O73" t="s">
        <v>315</v>
      </c>
    </row>
    <row r="74" spans="1:15" x14ac:dyDescent="0.25">
      <c r="A74">
        <v>325202</v>
      </c>
      <c r="B74" t="s">
        <v>316</v>
      </c>
      <c r="C74" t="str">
        <f>"9780415437325"</f>
        <v>9780415437325</v>
      </c>
      <c r="D74" t="str">
        <f>"9780203946213"</f>
        <v>9780203946213</v>
      </c>
      <c r="E74" t="s">
        <v>16</v>
      </c>
      <c r="F74" t="s">
        <v>17</v>
      </c>
      <c r="G74" s="1">
        <v>39441</v>
      </c>
      <c r="H74" s="1">
        <v>39475</v>
      </c>
      <c r="I74" t="s">
        <v>18</v>
      </c>
      <c r="J74">
        <v>1</v>
      </c>
      <c r="K74" t="s">
        <v>317</v>
      </c>
      <c r="L74" t="s">
        <v>318</v>
      </c>
      <c r="M74" t="s">
        <v>38</v>
      </c>
      <c r="N74" t="s">
        <v>22</v>
      </c>
      <c r="O74" t="s">
        <v>319</v>
      </c>
    </row>
    <row r="75" spans="1:15" x14ac:dyDescent="0.25">
      <c r="A75">
        <v>325208</v>
      </c>
      <c r="B75" t="s">
        <v>320</v>
      </c>
      <c r="C75" t="str">
        <f>"9780415362498"</f>
        <v>9780415362498</v>
      </c>
      <c r="D75" t="str">
        <f>"9780203012826"</f>
        <v>9780203012826</v>
      </c>
      <c r="E75" t="s">
        <v>16</v>
      </c>
      <c r="F75" t="s">
        <v>17</v>
      </c>
      <c r="G75" s="1">
        <v>39400</v>
      </c>
      <c r="H75" s="1">
        <v>39471</v>
      </c>
      <c r="I75" t="s">
        <v>18</v>
      </c>
      <c r="J75">
        <v>1</v>
      </c>
      <c r="L75" t="s">
        <v>321</v>
      </c>
      <c r="M75" t="s">
        <v>231</v>
      </c>
      <c r="N75" t="s">
        <v>22</v>
      </c>
      <c r="O75" t="s">
        <v>322</v>
      </c>
    </row>
    <row r="76" spans="1:15" x14ac:dyDescent="0.25">
      <c r="A76">
        <v>325222</v>
      </c>
      <c r="B76" t="s">
        <v>323</v>
      </c>
      <c r="C76" t="str">
        <f>"9780415378321"</f>
        <v>9780415378321</v>
      </c>
      <c r="D76" t="str">
        <f>"9780203939109"</f>
        <v>9780203939109</v>
      </c>
      <c r="E76" t="s">
        <v>16</v>
      </c>
      <c r="F76" t="s">
        <v>17</v>
      </c>
      <c r="G76" s="1">
        <v>39414</v>
      </c>
      <c r="H76" s="1">
        <v>39471</v>
      </c>
      <c r="I76" t="s">
        <v>18</v>
      </c>
      <c r="J76">
        <v>1</v>
      </c>
      <c r="K76" t="s">
        <v>324</v>
      </c>
      <c r="L76" t="s">
        <v>325</v>
      </c>
      <c r="M76" t="s">
        <v>326</v>
      </c>
      <c r="N76" t="s">
        <v>22</v>
      </c>
      <c r="O76" t="s">
        <v>327</v>
      </c>
    </row>
    <row r="77" spans="1:15" x14ac:dyDescent="0.25">
      <c r="A77">
        <v>325234</v>
      </c>
      <c r="B77" t="s">
        <v>328</v>
      </c>
      <c r="C77" t="str">
        <f>"9780415429306"</f>
        <v>9780415429306</v>
      </c>
      <c r="D77" t="str">
        <f>"9780203939581"</f>
        <v>9780203939581</v>
      </c>
      <c r="E77" t="s">
        <v>16</v>
      </c>
      <c r="F77" t="s">
        <v>17</v>
      </c>
      <c r="G77" s="1">
        <v>39370</v>
      </c>
      <c r="H77" s="1">
        <v>39475</v>
      </c>
      <c r="I77" t="s">
        <v>18</v>
      </c>
      <c r="J77">
        <v>3</v>
      </c>
      <c r="L77" t="s">
        <v>329</v>
      </c>
      <c r="M77" t="s">
        <v>330</v>
      </c>
      <c r="N77" t="s">
        <v>22</v>
      </c>
      <c r="O77" t="s">
        <v>331</v>
      </c>
    </row>
    <row r="78" spans="1:15" x14ac:dyDescent="0.25">
      <c r="A78">
        <v>325269</v>
      </c>
      <c r="B78" t="s">
        <v>332</v>
      </c>
      <c r="C78" t="str">
        <f>"9780415426640"</f>
        <v>9780415426640</v>
      </c>
      <c r="D78" t="str">
        <f>"9780203937983"</f>
        <v>9780203937983</v>
      </c>
      <c r="E78" t="s">
        <v>17</v>
      </c>
      <c r="F78" t="s">
        <v>17</v>
      </c>
      <c r="G78" s="1">
        <v>41773</v>
      </c>
      <c r="H78" s="1">
        <v>39485</v>
      </c>
      <c r="I78" t="s">
        <v>18</v>
      </c>
      <c r="J78">
        <v>1</v>
      </c>
      <c r="L78" t="s">
        <v>333</v>
      </c>
      <c r="M78" t="s">
        <v>334</v>
      </c>
      <c r="N78" t="s">
        <v>22</v>
      </c>
      <c r="O78" t="s">
        <v>335</v>
      </c>
    </row>
    <row r="79" spans="1:15" x14ac:dyDescent="0.25">
      <c r="A79">
        <v>325280</v>
      </c>
      <c r="B79" t="s">
        <v>336</v>
      </c>
      <c r="C79" t="str">
        <f>"9780415437615"</f>
        <v>9780415437615</v>
      </c>
      <c r="D79" t="str">
        <f>"9780203935965"</f>
        <v>9780203935965</v>
      </c>
      <c r="E79" t="s">
        <v>17</v>
      </c>
      <c r="F79" t="s">
        <v>17</v>
      </c>
      <c r="G79" s="1">
        <v>39412</v>
      </c>
      <c r="H79" s="1">
        <v>39471</v>
      </c>
      <c r="I79" t="s">
        <v>18</v>
      </c>
      <c r="J79">
        <v>1</v>
      </c>
      <c r="L79" t="s">
        <v>337</v>
      </c>
      <c r="M79" t="s">
        <v>58</v>
      </c>
      <c r="N79" t="s">
        <v>22</v>
      </c>
      <c r="O79" t="s">
        <v>338</v>
      </c>
    </row>
    <row r="80" spans="1:15" x14ac:dyDescent="0.25">
      <c r="A80">
        <v>325350</v>
      </c>
      <c r="B80" t="s">
        <v>339</v>
      </c>
      <c r="C80" t="str">
        <f>"9780415960533"</f>
        <v>9780415960533</v>
      </c>
      <c r="D80" t="str">
        <f>"9780203929834"</f>
        <v>9780203929834</v>
      </c>
      <c r="E80" t="s">
        <v>16</v>
      </c>
      <c r="F80" t="s">
        <v>17</v>
      </c>
      <c r="G80" s="1">
        <v>39433</v>
      </c>
      <c r="H80" s="1">
        <v>39471</v>
      </c>
      <c r="I80" t="s">
        <v>18</v>
      </c>
      <c r="J80">
        <v>1</v>
      </c>
      <c r="K80" t="s">
        <v>340</v>
      </c>
      <c r="L80" t="s">
        <v>341</v>
      </c>
      <c r="M80" t="s">
        <v>231</v>
      </c>
      <c r="N80" t="s">
        <v>22</v>
      </c>
      <c r="O80" t="s">
        <v>342</v>
      </c>
    </row>
    <row r="81" spans="1:15" x14ac:dyDescent="0.25">
      <c r="A81">
        <v>325372</v>
      </c>
      <c r="B81" t="s">
        <v>343</v>
      </c>
      <c r="C81" t="str">
        <f>"9780415373531"</f>
        <v>9780415373531</v>
      </c>
      <c r="D81" t="str">
        <f>"9780203934487"</f>
        <v>9780203934487</v>
      </c>
      <c r="E81" t="s">
        <v>16</v>
      </c>
      <c r="F81" t="s">
        <v>70</v>
      </c>
      <c r="G81" s="1">
        <v>39407</v>
      </c>
      <c r="H81" s="1">
        <v>39471</v>
      </c>
      <c r="I81" t="s">
        <v>18</v>
      </c>
      <c r="J81">
        <v>2</v>
      </c>
      <c r="L81" t="s">
        <v>344</v>
      </c>
      <c r="M81" t="s">
        <v>72</v>
      </c>
      <c r="N81" t="s">
        <v>22</v>
      </c>
      <c r="O81" t="s">
        <v>345</v>
      </c>
    </row>
    <row r="82" spans="1:15" x14ac:dyDescent="0.25">
      <c r="A82">
        <v>325387</v>
      </c>
      <c r="B82" t="s">
        <v>346</v>
      </c>
      <c r="C82" t="str">
        <f>"9780415957038"</f>
        <v>9780415957038</v>
      </c>
      <c r="D82" t="str">
        <f>"9780203941492"</f>
        <v>9780203941492</v>
      </c>
      <c r="E82" t="s">
        <v>16</v>
      </c>
      <c r="F82" t="s">
        <v>17</v>
      </c>
      <c r="G82" s="1">
        <v>39197</v>
      </c>
      <c r="H82" s="1">
        <v>39471</v>
      </c>
      <c r="I82" t="s">
        <v>18</v>
      </c>
      <c r="J82">
        <v>1</v>
      </c>
      <c r="K82" t="s">
        <v>347</v>
      </c>
      <c r="L82" t="s">
        <v>348</v>
      </c>
      <c r="M82" t="s">
        <v>349</v>
      </c>
      <c r="N82" t="s">
        <v>22</v>
      </c>
      <c r="O82" t="s">
        <v>350</v>
      </c>
    </row>
    <row r="83" spans="1:15" x14ac:dyDescent="0.25">
      <c r="A83">
        <v>325408</v>
      </c>
      <c r="B83" t="s">
        <v>351</v>
      </c>
      <c r="C83" t="str">
        <f>"9780415403580"</f>
        <v>9780415403580</v>
      </c>
      <c r="D83" t="str">
        <f>"9780203940174"</f>
        <v>9780203940174</v>
      </c>
      <c r="E83" t="s">
        <v>61</v>
      </c>
      <c r="F83" t="s">
        <v>213</v>
      </c>
      <c r="G83" s="1">
        <v>39477</v>
      </c>
      <c r="H83" s="1">
        <v>39475</v>
      </c>
      <c r="I83" t="s">
        <v>18</v>
      </c>
      <c r="J83">
        <v>1</v>
      </c>
      <c r="K83" t="s">
        <v>352</v>
      </c>
      <c r="L83" t="s">
        <v>353</v>
      </c>
      <c r="M83" t="s">
        <v>215</v>
      </c>
      <c r="N83" t="s">
        <v>22</v>
      </c>
      <c r="O83" t="s">
        <v>354</v>
      </c>
    </row>
    <row r="84" spans="1:15" x14ac:dyDescent="0.25">
      <c r="A84">
        <v>325479</v>
      </c>
      <c r="B84" t="s">
        <v>355</v>
      </c>
      <c r="C84" t="str">
        <f>"9780415956352"</f>
        <v>9780415956352</v>
      </c>
      <c r="D84" t="str">
        <f>"9780203937846"</f>
        <v>9780203937846</v>
      </c>
      <c r="E84" t="s">
        <v>16</v>
      </c>
      <c r="F84" t="s">
        <v>17</v>
      </c>
      <c r="G84" s="1">
        <v>39399</v>
      </c>
      <c r="H84" s="1">
        <v>39476</v>
      </c>
      <c r="I84" t="s">
        <v>18</v>
      </c>
      <c r="J84">
        <v>1</v>
      </c>
      <c r="K84" t="s">
        <v>356</v>
      </c>
      <c r="L84" t="s">
        <v>357</v>
      </c>
      <c r="M84" t="s">
        <v>231</v>
      </c>
      <c r="N84" t="s">
        <v>22</v>
      </c>
      <c r="O84" t="s">
        <v>358</v>
      </c>
    </row>
    <row r="85" spans="1:15" x14ac:dyDescent="0.25">
      <c r="A85">
        <v>325505</v>
      </c>
      <c r="B85" t="s">
        <v>359</v>
      </c>
      <c r="C85" t="str">
        <f>"9780415452656"</f>
        <v>9780415452656</v>
      </c>
      <c r="D85" t="str">
        <f>"9780203938751"</f>
        <v>9780203938751</v>
      </c>
      <c r="E85" t="s">
        <v>16</v>
      </c>
      <c r="F85" t="s">
        <v>17</v>
      </c>
      <c r="G85" s="1">
        <v>39526</v>
      </c>
      <c r="H85" s="1">
        <v>39473</v>
      </c>
      <c r="I85" t="s">
        <v>18</v>
      </c>
      <c r="J85">
        <v>1</v>
      </c>
      <c r="L85" t="s">
        <v>360</v>
      </c>
      <c r="M85" t="s">
        <v>361</v>
      </c>
      <c r="N85" t="s">
        <v>22</v>
      </c>
      <c r="O85" t="s">
        <v>362</v>
      </c>
    </row>
    <row r="86" spans="1:15" x14ac:dyDescent="0.25">
      <c r="A86">
        <v>325509</v>
      </c>
      <c r="B86" t="s">
        <v>363</v>
      </c>
      <c r="C86" t="str">
        <f>"9780415422239"</f>
        <v>9780415422239</v>
      </c>
      <c r="D86" t="str">
        <f>"9780203936153"</f>
        <v>9780203936153</v>
      </c>
      <c r="E86" t="s">
        <v>16</v>
      </c>
      <c r="F86" t="s">
        <v>17</v>
      </c>
      <c r="G86" s="1">
        <v>39457</v>
      </c>
      <c r="H86" s="1">
        <v>39520</v>
      </c>
      <c r="I86" t="s">
        <v>18</v>
      </c>
      <c r="J86">
        <v>1</v>
      </c>
      <c r="L86" t="s">
        <v>364</v>
      </c>
      <c r="M86" t="s">
        <v>231</v>
      </c>
      <c r="N86" t="s">
        <v>22</v>
      </c>
      <c r="O86" t="s">
        <v>365</v>
      </c>
    </row>
    <row r="87" spans="1:15" x14ac:dyDescent="0.25">
      <c r="A87">
        <v>325524</v>
      </c>
      <c r="B87" t="s">
        <v>366</v>
      </c>
      <c r="C87" t="str">
        <f>"9780415379359"</f>
        <v>9780415379359</v>
      </c>
      <c r="D87" t="str">
        <f>"9780203937525"</f>
        <v>9780203937525</v>
      </c>
      <c r="E87" t="s">
        <v>16</v>
      </c>
      <c r="F87" t="s">
        <v>17</v>
      </c>
      <c r="G87" s="1">
        <v>39436</v>
      </c>
      <c r="H87" s="1">
        <v>39475</v>
      </c>
      <c r="I87" t="s">
        <v>18</v>
      </c>
      <c r="J87">
        <v>1</v>
      </c>
      <c r="K87" t="s">
        <v>367</v>
      </c>
      <c r="L87" t="s">
        <v>368</v>
      </c>
      <c r="M87" t="s">
        <v>98</v>
      </c>
      <c r="N87" t="s">
        <v>22</v>
      </c>
      <c r="O87" t="s">
        <v>369</v>
      </c>
    </row>
    <row r="88" spans="1:15" x14ac:dyDescent="0.25">
      <c r="A88">
        <v>327280</v>
      </c>
      <c r="B88" t="s">
        <v>370</v>
      </c>
      <c r="C88" t="str">
        <f>"9780415434836"</f>
        <v>9780415434836</v>
      </c>
      <c r="D88" t="str">
        <f>"9780203946428"</f>
        <v>9780203946428</v>
      </c>
      <c r="E88" t="s">
        <v>16</v>
      </c>
      <c r="F88" t="s">
        <v>17</v>
      </c>
      <c r="G88" s="1">
        <v>39497</v>
      </c>
      <c r="H88" s="1">
        <v>39654</v>
      </c>
      <c r="I88" t="s">
        <v>18</v>
      </c>
      <c r="J88">
        <v>1</v>
      </c>
      <c r="L88" t="s">
        <v>371</v>
      </c>
      <c r="M88" t="s">
        <v>372</v>
      </c>
      <c r="N88" t="s">
        <v>22</v>
      </c>
      <c r="O88" t="s">
        <v>373</v>
      </c>
    </row>
    <row r="89" spans="1:15" x14ac:dyDescent="0.25">
      <c r="A89">
        <v>327289</v>
      </c>
      <c r="B89" t="s">
        <v>374</v>
      </c>
      <c r="C89" t="str">
        <f>"9780415427241"</f>
        <v>9780415427241</v>
      </c>
      <c r="D89" t="str">
        <f>"9780203932131"</f>
        <v>9780203932131</v>
      </c>
      <c r="E89" t="s">
        <v>16</v>
      </c>
      <c r="F89" t="s">
        <v>17</v>
      </c>
      <c r="G89" s="1">
        <v>39563</v>
      </c>
      <c r="H89" s="1">
        <v>39520</v>
      </c>
      <c r="I89" t="s">
        <v>18</v>
      </c>
      <c r="J89">
        <v>1</v>
      </c>
      <c r="K89" t="s">
        <v>375</v>
      </c>
      <c r="L89" t="s">
        <v>376</v>
      </c>
      <c r="M89" t="s">
        <v>111</v>
      </c>
      <c r="N89" t="s">
        <v>22</v>
      </c>
      <c r="O89" t="s">
        <v>377</v>
      </c>
    </row>
    <row r="90" spans="1:15" x14ac:dyDescent="0.25">
      <c r="A90">
        <v>327292</v>
      </c>
      <c r="B90" t="s">
        <v>378</v>
      </c>
      <c r="C90" t="str">
        <f>"9780415424301"</f>
        <v>9780415424301</v>
      </c>
      <c r="D90" t="str">
        <f>"9780203931035"</f>
        <v>9780203931035</v>
      </c>
      <c r="E90" t="s">
        <v>16</v>
      </c>
      <c r="F90" t="s">
        <v>17</v>
      </c>
      <c r="G90" s="1">
        <v>39531</v>
      </c>
      <c r="H90" s="1">
        <v>39520</v>
      </c>
      <c r="I90" t="s">
        <v>18</v>
      </c>
      <c r="J90">
        <v>1</v>
      </c>
      <c r="K90" t="s">
        <v>379</v>
      </c>
      <c r="L90" t="s">
        <v>380</v>
      </c>
      <c r="M90" t="s">
        <v>372</v>
      </c>
      <c r="N90" t="s">
        <v>22</v>
      </c>
      <c r="O90" t="s">
        <v>381</v>
      </c>
    </row>
    <row r="91" spans="1:15" x14ac:dyDescent="0.25">
      <c r="A91">
        <v>327301</v>
      </c>
      <c r="B91" t="s">
        <v>382</v>
      </c>
      <c r="C91" t="str">
        <f>"9780415414043"</f>
        <v>9780415414043</v>
      </c>
      <c r="D91" t="str">
        <f>"9780203938430"</f>
        <v>9780203938430</v>
      </c>
      <c r="E91" t="s">
        <v>17</v>
      </c>
      <c r="F91" t="s">
        <v>17</v>
      </c>
      <c r="G91" s="1">
        <v>39517</v>
      </c>
      <c r="H91" s="1">
        <v>39520</v>
      </c>
      <c r="I91" t="s">
        <v>18</v>
      </c>
      <c r="J91">
        <v>1</v>
      </c>
      <c r="K91" t="s">
        <v>312</v>
      </c>
      <c r="L91" t="s">
        <v>383</v>
      </c>
      <c r="M91" t="s">
        <v>384</v>
      </c>
      <c r="N91" t="s">
        <v>22</v>
      </c>
      <c r="O91" t="s">
        <v>385</v>
      </c>
    </row>
    <row r="92" spans="1:15" x14ac:dyDescent="0.25">
      <c r="A92">
        <v>327304</v>
      </c>
      <c r="B92" t="s">
        <v>386</v>
      </c>
      <c r="C92" t="str">
        <f>"9780805853513"</f>
        <v>9780805853513</v>
      </c>
      <c r="D92" t="str">
        <f>"9780203938560"</f>
        <v>9780203938560</v>
      </c>
      <c r="E92" t="s">
        <v>16</v>
      </c>
      <c r="F92" t="s">
        <v>17</v>
      </c>
      <c r="G92" s="1">
        <v>39503</v>
      </c>
      <c r="H92" s="1">
        <v>39520</v>
      </c>
      <c r="I92" t="s">
        <v>18</v>
      </c>
      <c r="J92">
        <v>1</v>
      </c>
      <c r="L92" t="s">
        <v>387</v>
      </c>
      <c r="M92" t="s">
        <v>30</v>
      </c>
      <c r="N92" t="s">
        <v>22</v>
      </c>
      <c r="O92" t="s">
        <v>388</v>
      </c>
    </row>
    <row r="93" spans="1:15" x14ac:dyDescent="0.25">
      <c r="A93">
        <v>327332</v>
      </c>
      <c r="B93" t="s">
        <v>389</v>
      </c>
      <c r="C93" t="str">
        <f>"9780415418737"</f>
        <v>9780415418737</v>
      </c>
      <c r="D93" t="str">
        <f>"9780203931950"</f>
        <v>9780203931950</v>
      </c>
      <c r="E93" t="s">
        <v>17</v>
      </c>
      <c r="F93" t="s">
        <v>17</v>
      </c>
      <c r="G93" s="1">
        <v>39510</v>
      </c>
      <c r="H93" s="1">
        <v>39520</v>
      </c>
      <c r="I93" t="s">
        <v>18</v>
      </c>
      <c r="J93">
        <v>1</v>
      </c>
      <c r="L93" t="s">
        <v>390</v>
      </c>
      <c r="M93" t="s">
        <v>391</v>
      </c>
      <c r="N93" t="s">
        <v>22</v>
      </c>
      <c r="O93" t="s">
        <v>392</v>
      </c>
    </row>
    <row r="94" spans="1:15" x14ac:dyDescent="0.25">
      <c r="A94">
        <v>327335</v>
      </c>
      <c r="B94" t="s">
        <v>393</v>
      </c>
      <c r="C94" t="str">
        <f>"9780415405553"</f>
        <v>9780415405553</v>
      </c>
      <c r="D94" t="str">
        <f>"9780203938027"</f>
        <v>9780203938027</v>
      </c>
      <c r="E94" t="s">
        <v>16</v>
      </c>
      <c r="F94" t="s">
        <v>17</v>
      </c>
      <c r="G94" s="1">
        <v>39532</v>
      </c>
      <c r="H94" s="1">
        <v>39520</v>
      </c>
      <c r="I94" t="s">
        <v>18</v>
      </c>
      <c r="J94">
        <v>1</v>
      </c>
      <c r="K94" t="s">
        <v>394</v>
      </c>
      <c r="L94" t="s">
        <v>395</v>
      </c>
      <c r="M94" t="s">
        <v>396</v>
      </c>
      <c r="N94" t="s">
        <v>22</v>
      </c>
      <c r="O94" t="s">
        <v>397</v>
      </c>
    </row>
    <row r="95" spans="1:15" x14ac:dyDescent="0.25">
      <c r="A95">
        <v>327343</v>
      </c>
      <c r="B95" t="s">
        <v>398</v>
      </c>
      <c r="C95" t="str">
        <f>"9780415451420"</f>
        <v>9780415451420</v>
      </c>
      <c r="D95" t="str">
        <f>"9780203932551"</f>
        <v>9780203932551</v>
      </c>
      <c r="E95" t="s">
        <v>16</v>
      </c>
      <c r="F95" t="s">
        <v>17</v>
      </c>
      <c r="G95" s="1">
        <v>39504</v>
      </c>
      <c r="H95" s="1">
        <v>39520</v>
      </c>
      <c r="I95" t="s">
        <v>18</v>
      </c>
      <c r="J95">
        <v>1</v>
      </c>
      <c r="K95" t="s">
        <v>399</v>
      </c>
      <c r="L95" t="s">
        <v>400</v>
      </c>
      <c r="M95" t="s">
        <v>401</v>
      </c>
      <c r="N95" t="s">
        <v>22</v>
      </c>
      <c r="O95" t="s">
        <v>402</v>
      </c>
    </row>
    <row r="96" spans="1:15" x14ac:dyDescent="0.25">
      <c r="A96">
        <v>330975</v>
      </c>
      <c r="B96" t="s">
        <v>403</v>
      </c>
      <c r="C96" t="str">
        <f>"9780415437783"</f>
        <v>9780415437783</v>
      </c>
      <c r="D96" t="str">
        <f>"9780203946022"</f>
        <v>9780203946022</v>
      </c>
      <c r="E96" t="s">
        <v>16</v>
      </c>
      <c r="F96" t="s">
        <v>17</v>
      </c>
      <c r="G96" s="1">
        <v>39532</v>
      </c>
      <c r="H96" s="1">
        <v>39520</v>
      </c>
      <c r="I96" t="s">
        <v>18</v>
      </c>
      <c r="J96">
        <v>1</v>
      </c>
      <c r="K96" t="s">
        <v>404</v>
      </c>
      <c r="L96" t="s">
        <v>405</v>
      </c>
      <c r="M96" t="s">
        <v>38</v>
      </c>
      <c r="N96" t="s">
        <v>22</v>
      </c>
      <c r="O96" t="s">
        <v>406</v>
      </c>
    </row>
    <row r="97" spans="1:15" x14ac:dyDescent="0.25">
      <c r="A97">
        <v>330978</v>
      </c>
      <c r="B97" t="s">
        <v>407</v>
      </c>
      <c r="C97" t="str">
        <f>"9780415428743"</f>
        <v>9780415428743</v>
      </c>
      <c r="D97" t="str">
        <f>"9780203930670"</f>
        <v>9780203930670</v>
      </c>
      <c r="E97" t="s">
        <v>16</v>
      </c>
      <c r="F97" t="s">
        <v>17</v>
      </c>
      <c r="G97" s="1">
        <v>39566</v>
      </c>
      <c r="H97" s="1">
        <v>41877</v>
      </c>
      <c r="I97" t="s">
        <v>18</v>
      </c>
      <c r="J97">
        <v>1</v>
      </c>
      <c r="K97" t="s">
        <v>408</v>
      </c>
      <c r="L97" t="s">
        <v>409</v>
      </c>
      <c r="M97" t="s">
        <v>372</v>
      </c>
      <c r="N97" t="s">
        <v>22</v>
      </c>
      <c r="O97" t="s">
        <v>410</v>
      </c>
    </row>
    <row r="98" spans="1:15" x14ac:dyDescent="0.25">
      <c r="A98">
        <v>330980</v>
      </c>
      <c r="B98" t="s">
        <v>411</v>
      </c>
      <c r="C98" t="str">
        <f>"9780805860436"</f>
        <v>9780805860436</v>
      </c>
      <c r="D98" t="str">
        <f>"9780203932834"</f>
        <v>9780203932834</v>
      </c>
      <c r="E98" t="s">
        <v>16</v>
      </c>
      <c r="F98" t="s">
        <v>17</v>
      </c>
      <c r="G98" s="1">
        <v>39517</v>
      </c>
      <c r="H98" s="1">
        <v>39583</v>
      </c>
      <c r="I98" t="s">
        <v>18</v>
      </c>
      <c r="J98">
        <v>1</v>
      </c>
      <c r="L98" t="s">
        <v>412</v>
      </c>
      <c r="M98" t="s">
        <v>30</v>
      </c>
      <c r="N98" t="s">
        <v>22</v>
      </c>
      <c r="O98" t="s">
        <v>413</v>
      </c>
    </row>
    <row r="99" spans="1:15" x14ac:dyDescent="0.25">
      <c r="A99">
        <v>330990</v>
      </c>
      <c r="B99" t="s">
        <v>414</v>
      </c>
      <c r="C99" t="str">
        <f>"9780415364454"</f>
        <v>9780415364454</v>
      </c>
      <c r="D99" t="str">
        <f>"9780203015605"</f>
        <v>9780203015605</v>
      </c>
      <c r="E99" t="s">
        <v>17</v>
      </c>
      <c r="F99" t="s">
        <v>17</v>
      </c>
      <c r="G99" s="1">
        <v>39552</v>
      </c>
      <c r="H99" s="1">
        <v>39534</v>
      </c>
      <c r="I99" t="s">
        <v>18</v>
      </c>
      <c r="J99">
        <v>1</v>
      </c>
      <c r="K99" t="s">
        <v>415</v>
      </c>
      <c r="L99" t="s">
        <v>416</v>
      </c>
      <c r="M99" t="s">
        <v>231</v>
      </c>
      <c r="N99" t="s">
        <v>22</v>
      </c>
      <c r="O99" t="s">
        <v>417</v>
      </c>
    </row>
    <row r="100" spans="1:15" x14ac:dyDescent="0.25">
      <c r="A100">
        <v>331049</v>
      </c>
      <c r="B100" t="s">
        <v>418</v>
      </c>
      <c r="C100" t="str">
        <f>"9780415958486"</f>
        <v>9780415958486</v>
      </c>
      <c r="D100" t="str">
        <f>"9780203929278"</f>
        <v>9780203929278</v>
      </c>
      <c r="E100" t="s">
        <v>16</v>
      </c>
      <c r="F100" t="s">
        <v>17</v>
      </c>
      <c r="G100" s="1">
        <v>39538</v>
      </c>
      <c r="H100" s="1">
        <v>39539</v>
      </c>
      <c r="I100" t="s">
        <v>18</v>
      </c>
      <c r="J100">
        <v>1</v>
      </c>
      <c r="K100" t="s">
        <v>66</v>
      </c>
      <c r="L100" t="s">
        <v>419</v>
      </c>
      <c r="M100" t="s">
        <v>38</v>
      </c>
      <c r="N100" t="s">
        <v>22</v>
      </c>
      <c r="O100" t="s">
        <v>420</v>
      </c>
    </row>
    <row r="101" spans="1:15" x14ac:dyDescent="0.25">
      <c r="A101">
        <v>331057</v>
      </c>
      <c r="B101" t="s">
        <v>421</v>
      </c>
      <c r="C101" t="str">
        <f>"9780415423380"</f>
        <v>9780415423380</v>
      </c>
      <c r="D101" t="str">
        <f>"9780203930533"</f>
        <v>9780203930533</v>
      </c>
      <c r="E101" t="s">
        <v>16</v>
      </c>
      <c r="F101" t="s">
        <v>17</v>
      </c>
      <c r="G101" s="1">
        <v>39582</v>
      </c>
      <c r="H101" s="1">
        <v>39566</v>
      </c>
      <c r="I101" t="s">
        <v>18</v>
      </c>
      <c r="J101">
        <v>1</v>
      </c>
      <c r="L101" t="s">
        <v>422</v>
      </c>
      <c r="M101" t="s">
        <v>372</v>
      </c>
      <c r="N101" t="s">
        <v>22</v>
      </c>
      <c r="O101" t="s">
        <v>423</v>
      </c>
    </row>
    <row r="102" spans="1:15" x14ac:dyDescent="0.25">
      <c r="A102">
        <v>332067</v>
      </c>
      <c r="B102" t="s">
        <v>424</v>
      </c>
      <c r="C102" t="str">
        <f>"9780415416832"</f>
        <v>9780415416832</v>
      </c>
      <c r="D102" t="str">
        <f>"9780203964576"</f>
        <v>9780203964576</v>
      </c>
      <c r="E102" t="s">
        <v>16</v>
      </c>
      <c r="F102" t="s">
        <v>17</v>
      </c>
      <c r="G102" s="1">
        <v>39541</v>
      </c>
      <c r="H102" s="1">
        <v>39566</v>
      </c>
      <c r="I102" t="s">
        <v>18</v>
      </c>
      <c r="J102">
        <v>2</v>
      </c>
      <c r="L102" t="s">
        <v>425</v>
      </c>
      <c r="M102" t="s">
        <v>81</v>
      </c>
      <c r="N102" t="s">
        <v>22</v>
      </c>
      <c r="O102" t="s">
        <v>426</v>
      </c>
    </row>
    <row r="103" spans="1:15" x14ac:dyDescent="0.25">
      <c r="A103">
        <v>332071</v>
      </c>
      <c r="B103" t="s">
        <v>427</v>
      </c>
      <c r="C103" t="str">
        <f>"9780415988858"</f>
        <v>9780415988858</v>
      </c>
      <c r="D103" t="str">
        <f>"9780203928752"</f>
        <v>9780203928752</v>
      </c>
      <c r="E103" t="s">
        <v>16</v>
      </c>
      <c r="F103" t="s">
        <v>17</v>
      </c>
      <c r="G103" s="1">
        <v>39541</v>
      </c>
      <c r="H103" s="1">
        <v>39561</v>
      </c>
      <c r="I103" t="s">
        <v>18</v>
      </c>
      <c r="J103">
        <v>1</v>
      </c>
      <c r="K103" t="s">
        <v>66</v>
      </c>
      <c r="L103" t="s">
        <v>428</v>
      </c>
      <c r="M103" t="s">
        <v>38</v>
      </c>
      <c r="N103" t="s">
        <v>22</v>
      </c>
      <c r="O103" t="s">
        <v>429</v>
      </c>
    </row>
    <row r="104" spans="1:15" x14ac:dyDescent="0.25">
      <c r="A104">
        <v>332072</v>
      </c>
      <c r="B104" t="s">
        <v>430</v>
      </c>
      <c r="C104" t="str">
        <f>"9780415336567"</f>
        <v>9780415336567</v>
      </c>
      <c r="D104" t="str">
        <f>"9780203371015"</f>
        <v>9780203371015</v>
      </c>
      <c r="E104" t="s">
        <v>16</v>
      </c>
      <c r="F104" t="s">
        <v>17</v>
      </c>
      <c r="G104" s="1">
        <v>39514</v>
      </c>
      <c r="H104" s="1">
        <v>39566</v>
      </c>
      <c r="I104" t="s">
        <v>18</v>
      </c>
      <c r="J104">
        <v>1</v>
      </c>
      <c r="K104" t="s">
        <v>367</v>
      </c>
      <c r="L104" t="s">
        <v>431</v>
      </c>
      <c r="M104" t="s">
        <v>98</v>
      </c>
      <c r="N104" t="s">
        <v>22</v>
      </c>
      <c r="O104" t="s">
        <v>432</v>
      </c>
    </row>
    <row r="105" spans="1:15" x14ac:dyDescent="0.25">
      <c r="A105">
        <v>332074</v>
      </c>
      <c r="B105" t="s">
        <v>433</v>
      </c>
      <c r="C105" t="str">
        <f>"9780415958516"</f>
        <v>9780415958516</v>
      </c>
      <c r="D105" t="str">
        <f>"9780203928271"</f>
        <v>9780203928271</v>
      </c>
      <c r="E105" t="s">
        <v>16</v>
      </c>
      <c r="F105" t="s">
        <v>17</v>
      </c>
      <c r="G105" s="1">
        <v>39533</v>
      </c>
      <c r="H105" s="1">
        <v>39561</v>
      </c>
      <c r="I105" t="s">
        <v>18</v>
      </c>
      <c r="J105">
        <v>1</v>
      </c>
      <c r="K105" t="s">
        <v>434</v>
      </c>
      <c r="L105" t="s">
        <v>435</v>
      </c>
      <c r="M105" t="s">
        <v>236</v>
      </c>
      <c r="N105" t="s">
        <v>22</v>
      </c>
      <c r="O105" t="s">
        <v>436</v>
      </c>
    </row>
    <row r="106" spans="1:15" x14ac:dyDescent="0.25">
      <c r="A106">
        <v>332078</v>
      </c>
      <c r="B106" t="s">
        <v>437</v>
      </c>
      <c r="C106" t="str">
        <f>"9780415453141"</f>
        <v>9780415453141</v>
      </c>
      <c r="D106" t="str">
        <f>"9780203929209"</f>
        <v>9780203929209</v>
      </c>
      <c r="E106" t="s">
        <v>16</v>
      </c>
      <c r="F106" t="s">
        <v>17</v>
      </c>
      <c r="G106" s="1">
        <v>39580</v>
      </c>
      <c r="H106" s="1">
        <v>39583</v>
      </c>
      <c r="I106" t="s">
        <v>18</v>
      </c>
      <c r="J106">
        <v>1</v>
      </c>
      <c r="K106" t="s">
        <v>438</v>
      </c>
      <c r="L106" t="s">
        <v>439</v>
      </c>
      <c r="M106" t="s">
        <v>440</v>
      </c>
      <c r="N106" t="s">
        <v>22</v>
      </c>
      <c r="O106" t="s">
        <v>441</v>
      </c>
    </row>
    <row r="107" spans="1:15" x14ac:dyDescent="0.25">
      <c r="A107">
        <v>332086</v>
      </c>
      <c r="B107" t="s">
        <v>442</v>
      </c>
      <c r="C107" t="str">
        <f>"9780415398091"</f>
        <v>9780415398091</v>
      </c>
      <c r="D107" t="str">
        <f>"9780203892299"</f>
        <v>9780203892299</v>
      </c>
      <c r="E107" t="s">
        <v>16</v>
      </c>
      <c r="F107" t="s">
        <v>17</v>
      </c>
      <c r="G107" s="1">
        <v>39444</v>
      </c>
      <c r="H107" s="1">
        <v>39583</v>
      </c>
      <c r="I107" t="s">
        <v>18</v>
      </c>
      <c r="J107">
        <v>1</v>
      </c>
      <c r="L107" t="s">
        <v>443</v>
      </c>
      <c r="M107" t="s">
        <v>30</v>
      </c>
      <c r="N107" t="s">
        <v>22</v>
      </c>
      <c r="O107" t="s">
        <v>444</v>
      </c>
    </row>
    <row r="108" spans="1:15" x14ac:dyDescent="0.25">
      <c r="A108">
        <v>332358</v>
      </c>
      <c r="B108" t="s">
        <v>445</v>
      </c>
      <c r="C108" t="str">
        <f>"9780415409193"</f>
        <v>9780415409193</v>
      </c>
      <c r="D108" t="str">
        <f>"9780203931004"</f>
        <v>9780203931004</v>
      </c>
      <c r="E108" t="s">
        <v>16</v>
      </c>
      <c r="F108" t="s">
        <v>17</v>
      </c>
      <c r="G108" s="1">
        <v>39385</v>
      </c>
      <c r="H108" s="1">
        <v>39566</v>
      </c>
      <c r="I108" t="s">
        <v>18</v>
      </c>
      <c r="J108">
        <v>1</v>
      </c>
      <c r="K108" t="s">
        <v>446</v>
      </c>
      <c r="L108" t="s">
        <v>447</v>
      </c>
      <c r="M108" t="s">
        <v>38</v>
      </c>
      <c r="N108" t="s">
        <v>22</v>
      </c>
      <c r="O108" t="s">
        <v>448</v>
      </c>
    </row>
    <row r="109" spans="1:15" x14ac:dyDescent="0.25">
      <c r="A109">
        <v>332376</v>
      </c>
      <c r="B109" t="s">
        <v>449</v>
      </c>
      <c r="C109" t="str">
        <f>"9780415376419"</f>
        <v>9780415376419</v>
      </c>
      <c r="D109" t="str">
        <f>"9780203938256"</f>
        <v>9780203938256</v>
      </c>
      <c r="E109" t="s">
        <v>16</v>
      </c>
      <c r="F109" t="s">
        <v>17</v>
      </c>
      <c r="G109" s="1">
        <v>39154</v>
      </c>
      <c r="H109" s="1">
        <v>41877</v>
      </c>
      <c r="I109" t="s">
        <v>18</v>
      </c>
      <c r="J109">
        <v>1</v>
      </c>
      <c r="K109" t="s">
        <v>450</v>
      </c>
      <c r="L109" t="s">
        <v>451</v>
      </c>
      <c r="M109" t="s">
        <v>452</v>
      </c>
      <c r="N109" t="s">
        <v>22</v>
      </c>
      <c r="O109" t="s">
        <v>453</v>
      </c>
    </row>
    <row r="110" spans="1:15" x14ac:dyDescent="0.25">
      <c r="A110">
        <v>332388</v>
      </c>
      <c r="B110" t="s">
        <v>454</v>
      </c>
      <c r="C110" t="str">
        <f>"9780415963886"</f>
        <v>9780415963886</v>
      </c>
      <c r="D110" t="str">
        <f>"9780203892985"</f>
        <v>9780203892985</v>
      </c>
      <c r="E110" t="s">
        <v>16</v>
      </c>
      <c r="F110" t="s">
        <v>17</v>
      </c>
      <c r="G110" s="1">
        <v>39538</v>
      </c>
      <c r="H110" s="1">
        <v>39561</v>
      </c>
      <c r="I110" t="s">
        <v>18</v>
      </c>
      <c r="J110">
        <v>1</v>
      </c>
      <c r="L110" t="s">
        <v>455</v>
      </c>
      <c r="M110" t="s">
        <v>76</v>
      </c>
      <c r="N110" t="s">
        <v>22</v>
      </c>
      <c r="O110" t="s">
        <v>456</v>
      </c>
    </row>
    <row r="111" spans="1:15" x14ac:dyDescent="0.25">
      <c r="A111">
        <v>332391</v>
      </c>
      <c r="B111" t="s">
        <v>457</v>
      </c>
      <c r="C111" t="str">
        <f>"9780415957519"</f>
        <v>9780415957519</v>
      </c>
      <c r="D111" t="str">
        <f>"9780203930007"</f>
        <v>9780203930007</v>
      </c>
      <c r="E111" t="s">
        <v>16</v>
      </c>
      <c r="F111" t="s">
        <v>17</v>
      </c>
      <c r="G111" s="1">
        <v>39546</v>
      </c>
      <c r="H111" s="1">
        <v>39561</v>
      </c>
      <c r="I111" t="s">
        <v>18</v>
      </c>
      <c r="J111">
        <v>2</v>
      </c>
      <c r="K111" t="s">
        <v>458</v>
      </c>
      <c r="L111" t="s">
        <v>459</v>
      </c>
      <c r="M111" t="s">
        <v>30</v>
      </c>
      <c r="N111" t="s">
        <v>22</v>
      </c>
      <c r="O111" t="s">
        <v>460</v>
      </c>
    </row>
    <row r="112" spans="1:15" x14ac:dyDescent="0.25">
      <c r="A112">
        <v>332396</v>
      </c>
      <c r="B112" t="s">
        <v>461</v>
      </c>
      <c r="C112" t="str">
        <f>"9780415426060"</f>
        <v>9780415426060</v>
      </c>
      <c r="D112" t="str">
        <f>"9780203927762"</f>
        <v>9780203927762</v>
      </c>
      <c r="E112" t="s">
        <v>16</v>
      </c>
      <c r="F112" t="s">
        <v>17</v>
      </c>
      <c r="G112" s="1">
        <v>39547</v>
      </c>
      <c r="H112" s="1">
        <v>39561</v>
      </c>
      <c r="I112" t="s">
        <v>18</v>
      </c>
      <c r="J112">
        <v>1</v>
      </c>
      <c r="L112" t="s">
        <v>462</v>
      </c>
      <c r="M112" t="s">
        <v>76</v>
      </c>
      <c r="N112" t="s">
        <v>22</v>
      </c>
      <c r="O112" t="s">
        <v>463</v>
      </c>
    </row>
    <row r="113" spans="1:15" x14ac:dyDescent="0.25">
      <c r="A113">
        <v>334814</v>
      </c>
      <c r="B113" t="s">
        <v>464</v>
      </c>
      <c r="C113" t="str">
        <f>"9780415989732"</f>
        <v>9780415989732</v>
      </c>
      <c r="D113" t="str">
        <f>"9780203895269"</f>
        <v>9780203895269</v>
      </c>
      <c r="E113" t="s">
        <v>16</v>
      </c>
      <c r="F113" t="s">
        <v>17</v>
      </c>
      <c r="G113" s="1">
        <v>39545</v>
      </c>
      <c r="H113" s="1">
        <v>39583</v>
      </c>
      <c r="I113" t="s">
        <v>18</v>
      </c>
      <c r="J113">
        <v>1</v>
      </c>
      <c r="K113" t="s">
        <v>465</v>
      </c>
      <c r="L113" t="s">
        <v>466</v>
      </c>
      <c r="M113" t="s">
        <v>81</v>
      </c>
      <c r="N113" t="s">
        <v>22</v>
      </c>
      <c r="O113" t="s">
        <v>467</v>
      </c>
    </row>
    <row r="114" spans="1:15" x14ac:dyDescent="0.25">
      <c r="A114">
        <v>334817</v>
      </c>
      <c r="B114" t="s">
        <v>468</v>
      </c>
      <c r="C114" t="str">
        <f>"9780415955447"</f>
        <v>9780415955447</v>
      </c>
      <c r="D114" t="str">
        <f>"9780203927182"</f>
        <v>9780203927182</v>
      </c>
      <c r="E114" t="s">
        <v>16</v>
      </c>
      <c r="F114" t="s">
        <v>17</v>
      </c>
      <c r="G114" s="1">
        <v>39545</v>
      </c>
      <c r="H114" s="1">
        <v>39583</v>
      </c>
      <c r="I114" t="s">
        <v>18</v>
      </c>
      <c r="J114">
        <v>1</v>
      </c>
      <c r="K114" t="s">
        <v>469</v>
      </c>
      <c r="L114" t="s">
        <v>470</v>
      </c>
      <c r="M114" t="s">
        <v>471</v>
      </c>
      <c r="N114" t="s">
        <v>22</v>
      </c>
      <c r="O114" t="s">
        <v>472</v>
      </c>
    </row>
    <row r="115" spans="1:15" x14ac:dyDescent="0.25">
      <c r="A115">
        <v>336273</v>
      </c>
      <c r="B115" t="s">
        <v>473</v>
      </c>
      <c r="C115" t="str">
        <f>"9780415453219"</f>
        <v>9780415453219</v>
      </c>
      <c r="D115" t="str">
        <f>"9780203927984"</f>
        <v>9780203927984</v>
      </c>
      <c r="E115" t="s">
        <v>16</v>
      </c>
      <c r="F115" t="s">
        <v>17</v>
      </c>
      <c r="G115" s="1">
        <v>39615</v>
      </c>
      <c r="H115" s="1">
        <v>39583</v>
      </c>
      <c r="I115" t="s">
        <v>18</v>
      </c>
      <c r="J115">
        <v>1</v>
      </c>
      <c r="L115" t="s">
        <v>474</v>
      </c>
      <c r="M115" t="s">
        <v>38</v>
      </c>
      <c r="N115" t="s">
        <v>22</v>
      </c>
      <c r="O115" t="s">
        <v>475</v>
      </c>
    </row>
    <row r="116" spans="1:15" x14ac:dyDescent="0.25">
      <c r="A116">
        <v>336285</v>
      </c>
      <c r="B116" t="s">
        <v>476</v>
      </c>
      <c r="C116" t="str">
        <f>"9780415332415"</f>
        <v>9780415332415</v>
      </c>
      <c r="D116" t="str">
        <f>"9780203087619"</f>
        <v>9780203087619</v>
      </c>
      <c r="E116" t="s">
        <v>16</v>
      </c>
      <c r="F116" t="s">
        <v>17</v>
      </c>
      <c r="G116" s="1">
        <v>39615</v>
      </c>
      <c r="H116" s="1">
        <v>39583</v>
      </c>
      <c r="I116" t="s">
        <v>18</v>
      </c>
      <c r="J116">
        <v>1</v>
      </c>
      <c r="L116" t="s">
        <v>477</v>
      </c>
      <c r="M116" t="s">
        <v>478</v>
      </c>
      <c r="N116" t="s">
        <v>22</v>
      </c>
      <c r="O116" t="s">
        <v>479</v>
      </c>
    </row>
    <row r="117" spans="1:15" x14ac:dyDescent="0.25">
      <c r="A117">
        <v>339251</v>
      </c>
      <c r="B117" t="s">
        <v>480</v>
      </c>
      <c r="C117" t="str">
        <f>"9780415955492"</f>
        <v>9780415955492</v>
      </c>
      <c r="D117" t="str">
        <f>"9780203928561"</f>
        <v>9780203928561</v>
      </c>
      <c r="E117" t="s">
        <v>16</v>
      </c>
      <c r="F117" t="s">
        <v>17</v>
      </c>
      <c r="G117" s="1">
        <v>39561</v>
      </c>
      <c r="H117" s="1">
        <v>39635</v>
      </c>
      <c r="I117" t="s">
        <v>18</v>
      </c>
      <c r="J117">
        <v>1</v>
      </c>
      <c r="K117" t="s">
        <v>481</v>
      </c>
      <c r="L117" t="s">
        <v>482</v>
      </c>
      <c r="M117" t="s">
        <v>38</v>
      </c>
      <c r="N117" t="s">
        <v>22</v>
      </c>
      <c r="O117" t="s">
        <v>483</v>
      </c>
    </row>
    <row r="118" spans="1:15" x14ac:dyDescent="0.25">
      <c r="A118">
        <v>339253</v>
      </c>
      <c r="B118" t="s">
        <v>484</v>
      </c>
      <c r="C118" t="str">
        <f>"9780415956246"</f>
        <v>9780415956246</v>
      </c>
      <c r="D118" t="str">
        <f>"9780203929087"</f>
        <v>9780203929087</v>
      </c>
      <c r="E118" t="s">
        <v>16</v>
      </c>
      <c r="F118" t="s">
        <v>17</v>
      </c>
      <c r="G118" s="1">
        <v>39567</v>
      </c>
      <c r="H118" s="1">
        <v>39635</v>
      </c>
      <c r="I118" t="s">
        <v>18</v>
      </c>
      <c r="J118">
        <v>1</v>
      </c>
      <c r="L118" t="s">
        <v>485</v>
      </c>
      <c r="M118" t="s">
        <v>326</v>
      </c>
      <c r="N118" t="s">
        <v>22</v>
      </c>
      <c r="O118" t="s">
        <v>486</v>
      </c>
    </row>
    <row r="119" spans="1:15" x14ac:dyDescent="0.25">
      <c r="A119">
        <v>342943</v>
      </c>
      <c r="B119" t="s">
        <v>487</v>
      </c>
      <c r="C119" t="str">
        <f>"9780415426381"</f>
        <v>9780415426381</v>
      </c>
      <c r="D119" t="str">
        <f>"9780203926949"</f>
        <v>9780203926949</v>
      </c>
      <c r="E119" t="s">
        <v>16</v>
      </c>
      <c r="F119" t="s">
        <v>17</v>
      </c>
      <c r="G119" s="1">
        <v>39644</v>
      </c>
      <c r="H119" s="1">
        <v>39635</v>
      </c>
      <c r="I119" t="s">
        <v>18</v>
      </c>
      <c r="J119">
        <v>1</v>
      </c>
      <c r="K119" t="s">
        <v>488</v>
      </c>
      <c r="L119" t="s">
        <v>489</v>
      </c>
      <c r="M119" t="s">
        <v>231</v>
      </c>
      <c r="N119" t="s">
        <v>22</v>
      </c>
      <c r="O119" t="s">
        <v>490</v>
      </c>
    </row>
    <row r="120" spans="1:15" x14ac:dyDescent="0.25">
      <c r="A120">
        <v>345082</v>
      </c>
      <c r="B120" t="s">
        <v>491</v>
      </c>
      <c r="C120" t="str">
        <f>"9780415449595"</f>
        <v>9780415449595</v>
      </c>
      <c r="D120" t="str">
        <f>"9780203926758"</f>
        <v>9780203926758</v>
      </c>
      <c r="E120" t="s">
        <v>16</v>
      </c>
      <c r="F120" t="s">
        <v>17</v>
      </c>
      <c r="G120" s="1">
        <v>39653</v>
      </c>
      <c r="H120" s="1">
        <v>39654</v>
      </c>
      <c r="I120" t="s">
        <v>18</v>
      </c>
      <c r="J120">
        <v>1</v>
      </c>
      <c r="K120" t="s">
        <v>492</v>
      </c>
      <c r="L120" t="s">
        <v>493</v>
      </c>
      <c r="M120" t="s">
        <v>111</v>
      </c>
      <c r="N120" t="s">
        <v>22</v>
      </c>
      <c r="O120" t="s">
        <v>494</v>
      </c>
    </row>
    <row r="121" spans="1:15" x14ac:dyDescent="0.25">
      <c r="A121">
        <v>345086</v>
      </c>
      <c r="B121" t="s">
        <v>495</v>
      </c>
      <c r="C121" t="str">
        <f>"9780789031419"</f>
        <v>9780789031419</v>
      </c>
      <c r="D121" t="str">
        <f>"9780203889398"</f>
        <v>9780203889398</v>
      </c>
      <c r="E121" t="s">
        <v>16</v>
      </c>
      <c r="F121" t="s">
        <v>17</v>
      </c>
      <c r="G121" s="1">
        <v>39600</v>
      </c>
      <c r="H121" s="1">
        <v>39635</v>
      </c>
      <c r="I121" t="s">
        <v>18</v>
      </c>
      <c r="J121">
        <v>1</v>
      </c>
      <c r="K121" t="s">
        <v>496</v>
      </c>
      <c r="L121" t="s">
        <v>497</v>
      </c>
      <c r="M121" t="s">
        <v>169</v>
      </c>
      <c r="N121" t="s">
        <v>22</v>
      </c>
      <c r="O121" t="s">
        <v>498</v>
      </c>
    </row>
    <row r="122" spans="1:15" x14ac:dyDescent="0.25">
      <c r="A122">
        <v>348441</v>
      </c>
      <c r="B122" t="s">
        <v>499</v>
      </c>
      <c r="C122" t="str">
        <f>"9780415412483"</f>
        <v>9780415412483</v>
      </c>
      <c r="D122" t="str">
        <f>"9780203932063"</f>
        <v>9780203932063</v>
      </c>
      <c r="E122" t="s">
        <v>16</v>
      </c>
      <c r="F122" t="s">
        <v>17</v>
      </c>
      <c r="G122" s="1">
        <v>39581</v>
      </c>
      <c r="H122" s="1">
        <v>39706</v>
      </c>
      <c r="I122" t="s">
        <v>18</v>
      </c>
      <c r="J122">
        <v>1</v>
      </c>
      <c r="L122" t="s">
        <v>500</v>
      </c>
      <c r="M122" t="s">
        <v>501</v>
      </c>
      <c r="N122" t="s">
        <v>22</v>
      </c>
      <c r="O122" t="s">
        <v>502</v>
      </c>
    </row>
    <row r="123" spans="1:15" x14ac:dyDescent="0.25">
      <c r="A123">
        <v>348463</v>
      </c>
      <c r="B123" t="s">
        <v>503</v>
      </c>
      <c r="C123" t="str">
        <f>"9780415396363"</f>
        <v>9780415396363</v>
      </c>
      <c r="D123" t="str">
        <f>"9780203894927"</f>
        <v>9780203894927</v>
      </c>
      <c r="E123" t="s">
        <v>16</v>
      </c>
      <c r="F123" t="s">
        <v>17</v>
      </c>
      <c r="G123" s="1">
        <v>39679</v>
      </c>
      <c r="H123" s="1">
        <v>39654</v>
      </c>
      <c r="I123" t="s">
        <v>18</v>
      </c>
      <c r="J123">
        <v>1</v>
      </c>
      <c r="K123" t="s">
        <v>504</v>
      </c>
      <c r="L123" t="s">
        <v>505</v>
      </c>
      <c r="M123" t="s">
        <v>76</v>
      </c>
      <c r="N123" t="s">
        <v>22</v>
      </c>
      <c r="O123" t="s">
        <v>506</v>
      </c>
    </row>
    <row r="124" spans="1:15" x14ac:dyDescent="0.25">
      <c r="A124">
        <v>348488</v>
      </c>
      <c r="B124" t="s">
        <v>507</v>
      </c>
      <c r="C124" t="str">
        <f>"9780415432962"</f>
        <v>9780415432962</v>
      </c>
      <c r="D124" t="str">
        <f>"9780203886205"</f>
        <v>9780203886205</v>
      </c>
      <c r="E124" t="s">
        <v>17</v>
      </c>
      <c r="F124" t="s">
        <v>17</v>
      </c>
      <c r="G124" s="1">
        <v>39630</v>
      </c>
      <c r="H124" s="1">
        <v>39645</v>
      </c>
      <c r="I124" t="s">
        <v>18</v>
      </c>
      <c r="J124">
        <v>1</v>
      </c>
      <c r="L124" t="s">
        <v>508</v>
      </c>
      <c r="M124" t="s">
        <v>509</v>
      </c>
      <c r="N124" t="s">
        <v>22</v>
      </c>
      <c r="O124" t="s">
        <v>510</v>
      </c>
    </row>
    <row r="125" spans="1:15" x14ac:dyDescent="0.25">
      <c r="A125">
        <v>348493</v>
      </c>
      <c r="B125" t="s">
        <v>511</v>
      </c>
      <c r="C125" t="str">
        <f>"9780805862171"</f>
        <v>9780805862171</v>
      </c>
      <c r="D125" t="str">
        <f>"9780203887219"</f>
        <v>9780203887219</v>
      </c>
      <c r="E125" t="s">
        <v>16</v>
      </c>
      <c r="F125" t="s">
        <v>17</v>
      </c>
      <c r="G125" s="1">
        <v>39605</v>
      </c>
      <c r="H125" s="1">
        <v>39645</v>
      </c>
      <c r="I125" t="s">
        <v>18</v>
      </c>
      <c r="J125">
        <v>2</v>
      </c>
      <c r="K125" t="s">
        <v>244</v>
      </c>
      <c r="L125" t="s">
        <v>512</v>
      </c>
      <c r="M125" t="s">
        <v>513</v>
      </c>
      <c r="N125" t="s">
        <v>22</v>
      </c>
      <c r="O125" t="s">
        <v>514</v>
      </c>
    </row>
    <row r="126" spans="1:15" x14ac:dyDescent="0.25">
      <c r="A126">
        <v>348494</v>
      </c>
      <c r="B126" t="s">
        <v>515</v>
      </c>
      <c r="C126" t="str">
        <f>"9780805860009"</f>
        <v>9780805860009</v>
      </c>
      <c r="D126" t="str">
        <f>"9780203894941"</f>
        <v>9780203894941</v>
      </c>
      <c r="E126" t="s">
        <v>16</v>
      </c>
      <c r="F126" t="s">
        <v>17</v>
      </c>
      <c r="G126" s="1">
        <v>39675</v>
      </c>
      <c r="H126" s="1">
        <v>39645</v>
      </c>
      <c r="I126" t="s">
        <v>18</v>
      </c>
      <c r="J126">
        <v>2</v>
      </c>
      <c r="L126" t="s">
        <v>516</v>
      </c>
      <c r="M126" t="s">
        <v>272</v>
      </c>
      <c r="N126" t="s">
        <v>22</v>
      </c>
      <c r="O126" t="s">
        <v>517</v>
      </c>
    </row>
    <row r="127" spans="1:15" x14ac:dyDescent="0.25">
      <c r="A127">
        <v>348509</v>
      </c>
      <c r="B127" t="s">
        <v>518</v>
      </c>
      <c r="C127" t="str">
        <f>"9780415454940"</f>
        <v>9780415454940</v>
      </c>
      <c r="D127" t="str">
        <f>"9780203090732"</f>
        <v>9780203090732</v>
      </c>
      <c r="E127" t="s">
        <v>16</v>
      </c>
      <c r="F127" t="s">
        <v>17</v>
      </c>
      <c r="G127" s="1">
        <v>39674</v>
      </c>
      <c r="H127" s="1">
        <v>39645</v>
      </c>
      <c r="I127" t="s">
        <v>18</v>
      </c>
      <c r="J127">
        <v>1</v>
      </c>
      <c r="K127" t="s">
        <v>519</v>
      </c>
      <c r="L127" t="s">
        <v>520</v>
      </c>
      <c r="M127" t="s">
        <v>521</v>
      </c>
      <c r="N127" t="s">
        <v>22</v>
      </c>
      <c r="O127" t="s">
        <v>522</v>
      </c>
    </row>
    <row r="128" spans="1:15" x14ac:dyDescent="0.25">
      <c r="A128">
        <v>350225</v>
      </c>
      <c r="B128" t="s">
        <v>523</v>
      </c>
      <c r="C128" t="str">
        <f>"9780415989718"</f>
        <v>9780415989718</v>
      </c>
      <c r="D128" t="str">
        <f>"9780203894217"</f>
        <v>9780203894217</v>
      </c>
      <c r="E128" t="s">
        <v>16</v>
      </c>
      <c r="F128" t="s">
        <v>17</v>
      </c>
      <c r="G128" s="1">
        <v>39630</v>
      </c>
      <c r="H128" s="1">
        <v>39706</v>
      </c>
      <c r="I128" t="s">
        <v>18</v>
      </c>
      <c r="J128">
        <v>2</v>
      </c>
      <c r="L128" t="s">
        <v>524</v>
      </c>
      <c r="M128" t="s">
        <v>30</v>
      </c>
      <c r="N128" t="s">
        <v>22</v>
      </c>
      <c r="O128" t="s">
        <v>525</v>
      </c>
    </row>
    <row r="129" spans="1:15" x14ac:dyDescent="0.25">
      <c r="A129">
        <v>350228</v>
      </c>
      <c r="B129" t="s">
        <v>526</v>
      </c>
      <c r="C129" t="str">
        <f>"9780415384957"</f>
        <v>9780415384957</v>
      </c>
      <c r="D129" t="str">
        <f>"9780203892244"</f>
        <v>9780203892244</v>
      </c>
      <c r="E129" t="s">
        <v>16</v>
      </c>
      <c r="F129" t="s">
        <v>17</v>
      </c>
      <c r="G129" s="1">
        <v>39696</v>
      </c>
      <c r="H129" s="1">
        <v>39706</v>
      </c>
      <c r="I129" t="s">
        <v>18</v>
      </c>
      <c r="J129">
        <v>1</v>
      </c>
      <c r="L129" t="s">
        <v>527</v>
      </c>
      <c r="M129" t="s">
        <v>72</v>
      </c>
      <c r="N129" t="s">
        <v>22</v>
      </c>
      <c r="O129" t="s">
        <v>528</v>
      </c>
    </row>
    <row r="130" spans="1:15" x14ac:dyDescent="0.25">
      <c r="A130">
        <v>355844</v>
      </c>
      <c r="B130" t="s">
        <v>529</v>
      </c>
      <c r="C130" t="str">
        <f>"9780415964845"</f>
        <v>9780415964845</v>
      </c>
      <c r="D130" t="str">
        <f>"9780203892817"</f>
        <v>9780203892817</v>
      </c>
      <c r="E130" t="s">
        <v>16</v>
      </c>
      <c r="F130" t="s">
        <v>17</v>
      </c>
      <c r="G130" s="1">
        <v>39665</v>
      </c>
      <c r="H130" s="1">
        <v>39706</v>
      </c>
      <c r="I130" t="s">
        <v>18</v>
      </c>
      <c r="J130">
        <v>2</v>
      </c>
      <c r="L130" t="s">
        <v>530</v>
      </c>
      <c r="M130" t="s">
        <v>531</v>
      </c>
      <c r="N130" t="s">
        <v>22</v>
      </c>
      <c r="O130" t="s">
        <v>532</v>
      </c>
    </row>
    <row r="131" spans="1:15" x14ac:dyDescent="0.25">
      <c r="A131">
        <v>355868</v>
      </c>
      <c r="B131" t="s">
        <v>533</v>
      </c>
      <c r="C131" t="str">
        <f>"9780415989695"</f>
        <v>9780415989695</v>
      </c>
      <c r="D131" t="str">
        <f>"9780203891704"</f>
        <v>9780203891704</v>
      </c>
      <c r="E131" t="s">
        <v>16</v>
      </c>
      <c r="F131" t="s">
        <v>17</v>
      </c>
      <c r="G131" s="1">
        <v>39673</v>
      </c>
      <c r="H131" s="1">
        <v>39701</v>
      </c>
      <c r="I131" t="s">
        <v>18</v>
      </c>
      <c r="J131">
        <v>1</v>
      </c>
      <c r="K131" t="s">
        <v>264</v>
      </c>
      <c r="L131" t="s">
        <v>534</v>
      </c>
      <c r="M131" t="s">
        <v>30</v>
      </c>
      <c r="N131" t="s">
        <v>22</v>
      </c>
      <c r="O131" t="s">
        <v>535</v>
      </c>
    </row>
    <row r="132" spans="1:15" x14ac:dyDescent="0.25">
      <c r="A132">
        <v>355869</v>
      </c>
      <c r="B132" t="s">
        <v>536</v>
      </c>
      <c r="C132" t="str">
        <f>"9780415989671"</f>
        <v>9780415989671</v>
      </c>
      <c r="D132" t="str">
        <f>"9780203891643"</f>
        <v>9780203891643</v>
      </c>
      <c r="E132" t="s">
        <v>16</v>
      </c>
      <c r="F132" t="s">
        <v>17</v>
      </c>
      <c r="G132" s="1">
        <v>39673</v>
      </c>
      <c r="H132" s="1">
        <v>39701</v>
      </c>
      <c r="I132" t="s">
        <v>18</v>
      </c>
      <c r="J132">
        <v>1</v>
      </c>
      <c r="K132" t="s">
        <v>264</v>
      </c>
      <c r="L132" t="s">
        <v>537</v>
      </c>
      <c r="M132" t="s">
        <v>30</v>
      </c>
      <c r="N132" t="s">
        <v>22</v>
      </c>
      <c r="O132" t="s">
        <v>538</v>
      </c>
    </row>
    <row r="133" spans="1:15" x14ac:dyDescent="0.25">
      <c r="A133">
        <v>355885</v>
      </c>
      <c r="B133" t="s">
        <v>539</v>
      </c>
      <c r="C133" t="str">
        <f>"9781841695709"</f>
        <v>9781841695709</v>
      </c>
      <c r="D133" t="str">
        <f>"9780203929902"</f>
        <v>9780203929902</v>
      </c>
      <c r="E133" t="s">
        <v>16</v>
      </c>
      <c r="F133" t="s">
        <v>70</v>
      </c>
      <c r="G133" s="1">
        <v>39736</v>
      </c>
      <c r="H133" s="1">
        <v>39702</v>
      </c>
      <c r="I133" t="s">
        <v>18</v>
      </c>
      <c r="J133">
        <v>1</v>
      </c>
      <c r="K133" t="s">
        <v>540</v>
      </c>
      <c r="L133" t="s">
        <v>541</v>
      </c>
      <c r="M133" t="s">
        <v>72</v>
      </c>
      <c r="N133" t="s">
        <v>22</v>
      </c>
      <c r="O133" t="s">
        <v>542</v>
      </c>
    </row>
    <row r="134" spans="1:15" x14ac:dyDescent="0.25">
      <c r="A134">
        <v>355892</v>
      </c>
      <c r="B134" t="s">
        <v>543</v>
      </c>
      <c r="C134" t="str">
        <f>"9780415963718"</f>
        <v>9780415963718</v>
      </c>
      <c r="D134" t="str">
        <f>"9780203890561"</f>
        <v>9780203890561</v>
      </c>
      <c r="E134" t="s">
        <v>16</v>
      </c>
      <c r="F134" t="s">
        <v>17</v>
      </c>
      <c r="G134" s="1">
        <v>39685</v>
      </c>
      <c r="H134" s="1">
        <v>39702</v>
      </c>
      <c r="I134" t="s">
        <v>18</v>
      </c>
      <c r="J134">
        <v>1</v>
      </c>
      <c r="L134" t="s">
        <v>544</v>
      </c>
      <c r="M134" t="s">
        <v>545</v>
      </c>
      <c r="N134" t="s">
        <v>22</v>
      </c>
      <c r="O134" t="s">
        <v>546</v>
      </c>
    </row>
    <row r="135" spans="1:15" x14ac:dyDescent="0.25">
      <c r="A135">
        <v>355896</v>
      </c>
      <c r="B135" t="s">
        <v>547</v>
      </c>
      <c r="C135" t="str">
        <f>"9780415453295"</f>
        <v>9780415453295</v>
      </c>
      <c r="D135" t="str">
        <f>"9780203893036"</f>
        <v>9780203893036</v>
      </c>
      <c r="E135" t="s">
        <v>16</v>
      </c>
      <c r="F135" t="s">
        <v>17</v>
      </c>
      <c r="G135" s="1">
        <v>39741</v>
      </c>
      <c r="H135" s="1">
        <v>41877</v>
      </c>
      <c r="I135" t="s">
        <v>18</v>
      </c>
      <c r="J135">
        <v>1</v>
      </c>
      <c r="L135" t="s">
        <v>548</v>
      </c>
      <c r="M135" t="s">
        <v>549</v>
      </c>
      <c r="N135" t="s">
        <v>22</v>
      </c>
      <c r="O135" t="s">
        <v>550</v>
      </c>
    </row>
    <row r="136" spans="1:15" x14ac:dyDescent="0.25">
      <c r="A136">
        <v>355932</v>
      </c>
      <c r="B136" t="s">
        <v>551</v>
      </c>
      <c r="C136" t="str">
        <f>"9780415385220"</f>
        <v>9780415385220</v>
      </c>
      <c r="D136" t="str">
        <f>"9780203892619"</f>
        <v>9780203892619</v>
      </c>
      <c r="E136" t="s">
        <v>16</v>
      </c>
      <c r="F136" t="s">
        <v>17</v>
      </c>
      <c r="G136" s="1">
        <v>39675</v>
      </c>
      <c r="H136" s="1">
        <v>39702</v>
      </c>
      <c r="I136" t="s">
        <v>18</v>
      </c>
      <c r="J136">
        <v>1</v>
      </c>
      <c r="L136" t="s">
        <v>552</v>
      </c>
      <c r="M136" t="s">
        <v>553</v>
      </c>
      <c r="N136" t="s">
        <v>22</v>
      </c>
      <c r="O136" t="s">
        <v>554</v>
      </c>
    </row>
    <row r="137" spans="1:15" x14ac:dyDescent="0.25">
      <c r="A137">
        <v>355948</v>
      </c>
      <c r="B137" t="s">
        <v>555</v>
      </c>
      <c r="C137" t="str">
        <f>"9780415427234"</f>
        <v>9780415427234</v>
      </c>
      <c r="D137" t="str">
        <f>"9780203961872"</f>
        <v>9780203961872</v>
      </c>
      <c r="E137" t="s">
        <v>61</v>
      </c>
      <c r="F137" t="s">
        <v>61</v>
      </c>
      <c r="G137" s="1">
        <v>39165</v>
      </c>
      <c r="H137" s="1">
        <v>39706</v>
      </c>
      <c r="I137" t="s">
        <v>18</v>
      </c>
      <c r="J137">
        <v>1</v>
      </c>
      <c r="K137" t="s">
        <v>556</v>
      </c>
      <c r="L137" t="s">
        <v>557</v>
      </c>
      <c r="M137" t="s">
        <v>558</v>
      </c>
      <c r="N137" t="s">
        <v>22</v>
      </c>
      <c r="O137" t="s">
        <v>559</v>
      </c>
    </row>
    <row r="138" spans="1:15" x14ac:dyDescent="0.25">
      <c r="A138">
        <v>355957</v>
      </c>
      <c r="B138" t="s">
        <v>560</v>
      </c>
      <c r="C138" t="str">
        <f>"9780415415729"</f>
        <v>9780415415729</v>
      </c>
      <c r="D138" t="str">
        <f>"9780203088814"</f>
        <v>9780203088814</v>
      </c>
      <c r="E138" t="s">
        <v>17</v>
      </c>
      <c r="F138" t="s">
        <v>17</v>
      </c>
      <c r="G138" s="1">
        <v>39202</v>
      </c>
      <c r="H138" s="1">
        <v>39703</v>
      </c>
      <c r="I138" t="s">
        <v>18</v>
      </c>
      <c r="K138" t="s">
        <v>561</v>
      </c>
      <c r="L138" t="s">
        <v>562</v>
      </c>
      <c r="M138" t="s">
        <v>30</v>
      </c>
      <c r="N138" t="s">
        <v>22</v>
      </c>
      <c r="O138" t="s">
        <v>563</v>
      </c>
    </row>
    <row r="139" spans="1:15" x14ac:dyDescent="0.25">
      <c r="A139">
        <v>355973</v>
      </c>
      <c r="B139" t="s">
        <v>564</v>
      </c>
      <c r="C139" t="str">
        <f>"9780415410182"</f>
        <v>9780415410182</v>
      </c>
      <c r="D139" t="str">
        <f>"9780203947494"</f>
        <v>9780203947494</v>
      </c>
      <c r="E139" t="s">
        <v>16</v>
      </c>
      <c r="F139" t="s">
        <v>17</v>
      </c>
      <c r="G139" s="1">
        <v>39280</v>
      </c>
      <c r="H139" s="1">
        <v>39703</v>
      </c>
      <c r="I139" t="s">
        <v>18</v>
      </c>
      <c r="J139">
        <v>1</v>
      </c>
      <c r="K139" t="s">
        <v>226</v>
      </c>
      <c r="L139" t="s">
        <v>565</v>
      </c>
      <c r="M139" t="s">
        <v>111</v>
      </c>
      <c r="N139" t="s">
        <v>22</v>
      </c>
      <c r="O139" t="s">
        <v>566</v>
      </c>
    </row>
    <row r="140" spans="1:15" x14ac:dyDescent="0.25">
      <c r="A140">
        <v>356032</v>
      </c>
      <c r="B140" t="s">
        <v>567</v>
      </c>
      <c r="C140" t="str">
        <f>"9780415421201"</f>
        <v>9780415421201</v>
      </c>
      <c r="D140" t="str">
        <f>"9780203964385"</f>
        <v>9780203964385</v>
      </c>
      <c r="E140" t="s">
        <v>16</v>
      </c>
      <c r="F140" t="s">
        <v>17</v>
      </c>
      <c r="G140" s="1">
        <v>39224</v>
      </c>
      <c r="H140" s="1">
        <v>39706</v>
      </c>
      <c r="I140" t="s">
        <v>18</v>
      </c>
      <c r="J140">
        <v>1</v>
      </c>
      <c r="K140" t="s">
        <v>568</v>
      </c>
      <c r="L140" t="s">
        <v>569</v>
      </c>
      <c r="M140" t="s">
        <v>349</v>
      </c>
      <c r="N140" t="s">
        <v>22</v>
      </c>
      <c r="O140" t="s">
        <v>570</v>
      </c>
    </row>
    <row r="141" spans="1:15" x14ac:dyDescent="0.25">
      <c r="A141">
        <v>356335</v>
      </c>
      <c r="B141" t="s">
        <v>571</v>
      </c>
      <c r="C141" t="str">
        <f>"9780415442206"</f>
        <v>9780415442206</v>
      </c>
      <c r="D141" t="str">
        <f>"9780203891889"</f>
        <v>9780203891889</v>
      </c>
      <c r="E141" t="s">
        <v>16</v>
      </c>
      <c r="F141" t="s">
        <v>17</v>
      </c>
      <c r="G141" s="1">
        <v>39736</v>
      </c>
      <c r="H141" s="1">
        <v>39702</v>
      </c>
      <c r="I141" t="s">
        <v>18</v>
      </c>
      <c r="J141">
        <v>1</v>
      </c>
      <c r="L141" t="s">
        <v>572</v>
      </c>
      <c r="M141" t="s">
        <v>573</v>
      </c>
      <c r="N141" t="s">
        <v>22</v>
      </c>
      <c r="O141" t="s">
        <v>574</v>
      </c>
    </row>
    <row r="142" spans="1:15" x14ac:dyDescent="0.25">
      <c r="A142">
        <v>356343</v>
      </c>
      <c r="B142" t="s">
        <v>575</v>
      </c>
      <c r="C142" t="str">
        <f>"9780415989756"</f>
        <v>9780415989756</v>
      </c>
      <c r="D142" t="str">
        <f>"9780203928912"</f>
        <v>9780203928912</v>
      </c>
      <c r="E142" t="s">
        <v>16</v>
      </c>
      <c r="F142" t="s">
        <v>17</v>
      </c>
      <c r="G142" s="1">
        <v>39708</v>
      </c>
      <c r="H142" s="1">
        <v>39702</v>
      </c>
      <c r="I142" t="s">
        <v>18</v>
      </c>
      <c r="J142">
        <v>2</v>
      </c>
      <c r="L142" t="s">
        <v>576</v>
      </c>
      <c r="M142" t="s">
        <v>81</v>
      </c>
      <c r="N142" t="s">
        <v>22</v>
      </c>
      <c r="O142" t="s">
        <v>577</v>
      </c>
    </row>
    <row r="143" spans="1:15" x14ac:dyDescent="0.25">
      <c r="A143">
        <v>356351</v>
      </c>
      <c r="B143" t="s">
        <v>578</v>
      </c>
      <c r="C143" t="str">
        <f>"9781841695846"</f>
        <v>9781841695846</v>
      </c>
      <c r="D143" t="str">
        <f>"9780203938942"</f>
        <v>9780203938942</v>
      </c>
      <c r="E143" t="s">
        <v>16</v>
      </c>
      <c r="F143" t="s">
        <v>17</v>
      </c>
      <c r="G143" s="1">
        <v>39995</v>
      </c>
      <c r="H143" s="1">
        <v>39702</v>
      </c>
      <c r="I143" t="s">
        <v>18</v>
      </c>
      <c r="J143">
        <v>1</v>
      </c>
      <c r="L143" t="s">
        <v>579</v>
      </c>
      <c r="M143" t="s">
        <v>81</v>
      </c>
      <c r="N143" t="s">
        <v>22</v>
      </c>
      <c r="O143" t="s">
        <v>580</v>
      </c>
    </row>
    <row r="144" spans="1:15" x14ac:dyDescent="0.25">
      <c r="A144">
        <v>356356</v>
      </c>
      <c r="B144" t="s">
        <v>581</v>
      </c>
      <c r="C144" t="str">
        <f>"9781841696423"</f>
        <v>9781841696423</v>
      </c>
      <c r="D144" t="str">
        <f>"9780203934654"</f>
        <v>9780203934654</v>
      </c>
      <c r="E144" t="s">
        <v>16</v>
      </c>
      <c r="F144" t="s">
        <v>70</v>
      </c>
      <c r="G144" s="1">
        <v>39755</v>
      </c>
      <c r="H144" s="1">
        <v>39702</v>
      </c>
      <c r="I144" t="s">
        <v>18</v>
      </c>
      <c r="J144">
        <v>2</v>
      </c>
      <c r="K144" t="s">
        <v>582</v>
      </c>
      <c r="L144" t="s">
        <v>583</v>
      </c>
      <c r="M144" t="s">
        <v>72</v>
      </c>
      <c r="N144" t="s">
        <v>22</v>
      </c>
      <c r="O144" t="s">
        <v>584</v>
      </c>
    </row>
    <row r="145" spans="1:15" x14ac:dyDescent="0.25">
      <c r="A145">
        <v>356362</v>
      </c>
      <c r="B145" t="s">
        <v>585</v>
      </c>
      <c r="C145" t="str">
        <f>"9780415391573"</f>
        <v>9780415391573</v>
      </c>
      <c r="D145" t="str">
        <f>"9780203885611"</f>
        <v>9780203885611</v>
      </c>
      <c r="E145" t="s">
        <v>16</v>
      </c>
      <c r="F145" t="s">
        <v>17</v>
      </c>
      <c r="G145" s="1">
        <v>39581</v>
      </c>
      <c r="H145" s="1">
        <v>39715</v>
      </c>
      <c r="I145" t="s">
        <v>18</v>
      </c>
      <c r="J145">
        <v>1</v>
      </c>
      <c r="L145" t="s">
        <v>586</v>
      </c>
      <c r="M145" t="s">
        <v>231</v>
      </c>
      <c r="N145" t="s">
        <v>22</v>
      </c>
      <c r="O145" t="s">
        <v>587</v>
      </c>
    </row>
    <row r="146" spans="1:15" x14ac:dyDescent="0.25">
      <c r="A146">
        <v>356383</v>
      </c>
      <c r="B146" t="s">
        <v>588</v>
      </c>
      <c r="C146" t="str">
        <f>"9780415403535"</f>
        <v>9780415403535</v>
      </c>
      <c r="D146" t="str">
        <f>"9780203928288"</f>
        <v>9780203928288</v>
      </c>
      <c r="E146" t="s">
        <v>16</v>
      </c>
      <c r="F146" t="s">
        <v>17</v>
      </c>
      <c r="G146" s="1">
        <v>39626</v>
      </c>
      <c r="H146" s="1">
        <v>41877</v>
      </c>
      <c r="I146" t="s">
        <v>18</v>
      </c>
      <c r="J146">
        <v>1</v>
      </c>
      <c r="K146" t="s">
        <v>589</v>
      </c>
      <c r="L146" t="s">
        <v>590</v>
      </c>
      <c r="M146" t="s">
        <v>591</v>
      </c>
      <c r="N146" t="s">
        <v>22</v>
      </c>
      <c r="O146" t="s">
        <v>592</v>
      </c>
    </row>
    <row r="147" spans="1:15" x14ac:dyDescent="0.25">
      <c r="A147">
        <v>356402</v>
      </c>
      <c r="B147" t="s">
        <v>593</v>
      </c>
      <c r="C147" t="str">
        <f>"9780415464543"</f>
        <v>9780415464543</v>
      </c>
      <c r="D147" t="str">
        <f>"9780203891933"</f>
        <v>9780203891933</v>
      </c>
      <c r="E147" t="s">
        <v>16</v>
      </c>
      <c r="F147" t="s">
        <v>17</v>
      </c>
      <c r="G147" s="1">
        <v>39755</v>
      </c>
      <c r="H147" s="1">
        <v>39702</v>
      </c>
      <c r="I147" t="s">
        <v>18</v>
      </c>
      <c r="J147">
        <v>1</v>
      </c>
      <c r="K147" t="s">
        <v>594</v>
      </c>
      <c r="L147" t="s">
        <v>595</v>
      </c>
      <c r="M147" t="s">
        <v>596</v>
      </c>
      <c r="N147" t="s">
        <v>22</v>
      </c>
      <c r="O147" t="s">
        <v>597</v>
      </c>
    </row>
    <row r="148" spans="1:15" x14ac:dyDescent="0.25">
      <c r="A148">
        <v>356411</v>
      </c>
      <c r="B148" t="s">
        <v>598</v>
      </c>
      <c r="C148" t="str">
        <f>"9780415448376"</f>
        <v>9780415448376</v>
      </c>
      <c r="D148" t="str">
        <f>"9780203929483"</f>
        <v>9780203929483</v>
      </c>
      <c r="E148" t="s">
        <v>16</v>
      </c>
      <c r="F148" t="s">
        <v>17</v>
      </c>
      <c r="G148" s="1">
        <v>39750</v>
      </c>
      <c r="H148" s="1">
        <v>39729</v>
      </c>
      <c r="I148" t="s">
        <v>18</v>
      </c>
      <c r="J148">
        <v>1</v>
      </c>
      <c r="K148" t="s">
        <v>599</v>
      </c>
      <c r="L148" t="s">
        <v>600</v>
      </c>
      <c r="M148" t="s">
        <v>601</v>
      </c>
      <c r="N148" t="s">
        <v>22</v>
      </c>
      <c r="O148" t="s">
        <v>602</v>
      </c>
    </row>
    <row r="149" spans="1:15" x14ac:dyDescent="0.25">
      <c r="A149">
        <v>357837</v>
      </c>
      <c r="B149" t="s">
        <v>603</v>
      </c>
      <c r="C149" t="str">
        <f>"9780415460859"</f>
        <v>9780415460859</v>
      </c>
      <c r="D149" t="str">
        <f>"9780203891803"</f>
        <v>9780203891803</v>
      </c>
      <c r="E149" t="s">
        <v>16</v>
      </c>
      <c r="F149" t="s">
        <v>17</v>
      </c>
      <c r="G149" s="1">
        <v>39770</v>
      </c>
      <c r="H149" s="1">
        <v>41877</v>
      </c>
      <c r="I149" t="s">
        <v>18</v>
      </c>
      <c r="J149">
        <v>1</v>
      </c>
      <c r="L149" t="s">
        <v>604</v>
      </c>
      <c r="M149" t="s">
        <v>605</v>
      </c>
      <c r="N149" t="s">
        <v>22</v>
      </c>
      <c r="O149" t="s">
        <v>606</v>
      </c>
    </row>
    <row r="150" spans="1:15" x14ac:dyDescent="0.25">
      <c r="A150">
        <v>359045</v>
      </c>
      <c r="B150" t="s">
        <v>607</v>
      </c>
      <c r="C150" t="str">
        <f>"9780415468015"</f>
        <v>9780415468015</v>
      </c>
      <c r="D150" t="str">
        <f>"9780203890592"</f>
        <v>9780203890592</v>
      </c>
      <c r="E150" t="s">
        <v>16</v>
      </c>
      <c r="F150" t="s">
        <v>17</v>
      </c>
      <c r="G150" s="1">
        <v>39785</v>
      </c>
      <c r="H150" s="1">
        <v>39729</v>
      </c>
      <c r="I150" t="s">
        <v>18</v>
      </c>
      <c r="J150">
        <v>1</v>
      </c>
      <c r="K150" t="s">
        <v>608</v>
      </c>
      <c r="L150" t="s">
        <v>609</v>
      </c>
      <c r="M150" t="s">
        <v>610</v>
      </c>
      <c r="N150" t="s">
        <v>22</v>
      </c>
      <c r="O150" t="s">
        <v>611</v>
      </c>
    </row>
    <row r="151" spans="1:15" x14ac:dyDescent="0.25">
      <c r="A151">
        <v>359053</v>
      </c>
      <c r="B151" t="s">
        <v>612</v>
      </c>
      <c r="C151" t="str">
        <f>"9780415960588"</f>
        <v>9780415960588</v>
      </c>
      <c r="D151" t="str">
        <f>"9780203895344"</f>
        <v>9780203895344</v>
      </c>
      <c r="E151" t="s">
        <v>17</v>
      </c>
      <c r="F151" t="s">
        <v>17</v>
      </c>
      <c r="G151" s="1">
        <v>39667</v>
      </c>
      <c r="H151" s="1">
        <v>39788</v>
      </c>
      <c r="I151" t="s">
        <v>18</v>
      </c>
      <c r="J151">
        <v>3</v>
      </c>
      <c r="L151" t="s">
        <v>613</v>
      </c>
      <c r="M151" t="s">
        <v>81</v>
      </c>
      <c r="N151" t="s">
        <v>22</v>
      </c>
      <c r="O151" t="s">
        <v>614</v>
      </c>
    </row>
    <row r="152" spans="1:15" x14ac:dyDescent="0.25">
      <c r="A152">
        <v>360135</v>
      </c>
      <c r="B152" t="s">
        <v>615</v>
      </c>
      <c r="C152" t="str">
        <f>"9780415450331"</f>
        <v>9780415450331</v>
      </c>
      <c r="D152" t="str">
        <f>"9780203889749"</f>
        <v>9780203889749</v>
      </c>
      <c r="E152" t="s">
        <v>16</v>
      </c>
      <c r="F152" t="s">
        <v>17</v>
      </c>
      <c r="G152" s="1">
        <v>39745</v>
      </c>
      <c r="H152" s="1">
        <v>39723</v>
      </c>
      <c r="I152" t="s">
        <v>18</v>
      </c>
      <c r="J152">
        <v>1</v>
      </c>
      <c r="L152" t="s">
        <v>616</v>
      </c>
      <c r="M152" t="s">
        <v>134</v>
      </c>
      <c r="N152" t="s">
        <v>22</v>
      </c>
      <c r="O152" t="s">
        <v>617</v>
      </c>
    </row>
    <row r="153" spans="1:15" x14ac:dyDescent="0.25">
      <c r="A153">
        <v>360139</v>
      </c>
      <c r="B153" t="s">
        <v>618</v>
      </c>
      <c r="C153" t="str">
        <f>"9780415437592"</f>
        <v>9780415437592</v>
      </c>
      <c r="D153" t="str">
        <f>"9780203891568"</f>
        <v>9780203891568</v>
      </c>
      <c r="E153" t="s">
        <v>16</v>
      </c>
      <c r="F153" t="s">
        <v>17</v>
      </c>
      <c r="G153" s="1">
        <v>39776</v>
      </c>
      <c r="H153" s="1">
        <v>41878</v>
      </c>
      <c r="I153" t="s">
        <v>18</v>
      </c>
      <c r="J153">
        <v>1</v>
      </c>
      <c r="L153" t="s">
        <v>619</v>
      </c>
      <c r="M153" t="s">
        <v>58</v>
      </c>
      <c r="N153" t="s">
        <v>22</v>
      </c>
      <c r="O153" t="s">
        <v>620</v>
      </c>
    </row>
    <row r="154" spans="1:15" x14ac:dyDescent="0.25">
      <c r="A154">
        <v>362259</v>
      </c>
      <c r="B154" t="s">
        <v>621</v>
      </c>
      <c r="C154" t="str">
        <f>"9780415777339"</f>
        <v>9780415777339</v>
      </c>
      <c r="D154" t="str">
        <f>"9780203888605"</f>
        <v>9780203888605</v>
      </c>
      <c r="E154" t="s">
        <v>16</v>
      </c>
      <c r="F154" t="s">
        <v>17</v>
      </c>
      <c r="G154" s="1">
        <v>39783</v>
      </c>
      <c r="H154" s="1">
        <v>39758</v>
      </c>
      <c r="I154" t="s">
        <v>18</v>
      </c>
      <c r="J154">
        <v>1</v>
      </c>
      <c r="K154" t="s">
        <v>622</v>
      </c>
      <c r="L154" t="s">
        <v>623</v>
      </c>
      <c r="M154" t="s">
        <v>81</v>
      </c>
      <c r="N154" t="s">
        <v>22</v>
      </c>
      <c r="O154" t="s">
        <v>624</v>
      </c>
    </row>
    <row r="155" spans="1:15" x14ac:dyDescent="0.25">
      <c r="A155">
        <v>362304</v>
      </c>
      <c r="B155" t="s">
        <v>625</v>
      </c>
      <c r="C155" t="str">
        <f>"9780415428453"</f>
        <v>9780415428453</v>
      </c>
      <c r="D155" t="str">
        <f>"9780203891049"</f>
        <v>9780203891049</v>
      </c>
      <c r="E155" t="s">
        <v>16</v>
      </c>
      <c r="F155" t="s">
        <v>17</v>
      </c>
      <c r="G155" s="1">
        <v>39777</v>
      </c>
      <c r="H155" s="1">
        <v>39758</v>
      </c>
      <c r="I155" t="s">
        <v>18</v>
      </c>
      <c r="J155">
        <v>1</v>
      </c>
      <c r="L155" t="s">
        <v>626</v>
      </c>
      <c r="M155" t="s">
        <v>627</v>
      </c>
      <c r="N155" t="s">
        <v>22</v>
      </c>
      <c r="O155" t="s">
        <v>628</v>
      </c>
    </row>
    <row r="156" spans="1:15" x14ac:dyDescent="0.25">
      <c r="A156">
        <v>366330</v>
      </c>
      <c r="B156" t="s">
        <v>629</v>
      </c>
      <c r="C156" t="str">
        <f>"9780415962827"</f>
        <v>9780415962827</v>
      </c>
      <c r="D156" t="str">
        <f>"9780203887660"</f>
        <v>9780203887660</v>
      </c>
      <c r="E156" t="s">
        <v>16</v>
      </c>
      <c r="F156" t="s">
        <v>17</v>
      </c>
      <c r="G156" s="1">
        <v>39764</v>
      </c>
      <c r="H156" s="1">
        <v>39759</v>
      </c>
      <c r="I156" t="s">
        <v>18</v>
      </c>
      <c r="J156">
        <v>2</v>
      </c>
      <c r="L156" t="s">
        <v>630</v>
      </c>
      <c r="M156" t="s">
        <v>631</v>
      </c>
      <c r="N156" t="s">
        <v>22</v>
      </c>
      <c r="O156" t="s">
        <v>632</v>
      </c>
    </row>
    <row r="157" spans="1:15" x14ac:dyDescent="0.25">
      <c r="A157">
        <v>366354</v>
      </c>
      <c r="B157" t="s">
        <v>633</v>
      </c>
      <c r="C157" t="str">
        <f>"9780415466660"</f>
        <v>9780415466660</v>
      </c>
      <c r="D157" t="str">
        <f>"9780203888353"</f>
        <v>9780203888353</v>
      </c>
      <c r="E157" t="s">
        <v>16</v>
      </c>
      <c r="F157" t="s">
        <v>17</v>
      </c>
      <c r="G157" s="1">
        <v>39806</v>
      </c>
      <c r="H157" s="1">
        <v>39758</v>
      </c>
      <c r="I157" t="s">
        <v>18</v>
      </c>
      <c r="J157">
        <v>1</v>
      </c>
      <c r="K157" t="s">
        <v>634</v>
      </c>
      <c r="L157" t="s">
        <v>635</v>
      </c>
      <c r="M157" t="s">
        <v>39</v>
      </c>
      <c r="N157" t="s">
        <v>22</v>
      </c>
      <c r="O157" t="s">
        <v>636</v>
      </c>
    </row>
    <row r="158" spans="1:15" x14ac:dyDescent="0.25">
      <c r="A158">
        <v>367685</v>
      </c>
      <c r="B158" t="s">
        <v>637</v>
      </c>
      <c r="C158" t="str">
        <f>"9780415476171"</f>
        <v>9780415476171</v>
      </c>
      <c r="D158" t="str">
        <f>"9780203887332"</f>
        <v>9780203887332</v>
      </c>
      <c r="E158" t="s">
        <v>16</v>
      </c>
      <c r="F158" t="s">
        <v>17</v>
      </c>
      <c r="G158" s="1">
        <v>39806</v>
      </c>
      <c r="H158" s="1">
        <v>39778</v>
      </c>
      <c r="I158" t="s">
        <v>18</v>
      </c>
      <c r="J158">
        <v>1</v>
      </c>
      <c r="L158" t="s">
        <v>638</v>
      </c>
      <c r="M158" t="s">
        <v>76</v>
      </c>
      <c r="N158" t="s">
        <v>22</v>
      </c>
      <c r="O158" t="s">
        <v>639</v>
      </c>
    </row>
    <row r="159" spans="1:15" x14ac:dyDescent="0.25">
      <c r="A159">
        <v>367698</v>
      </c>
      <c r="B159" t="s">
        <v>640</v>
      </c>
      <c r="C159" t="str">
        <f>"9780805864717"</f>
        <v>9780805864717</v>
      </c>
      <c r="D159" t="str">
        <f>"9780203357217"</f>
        <v>9780203357217</v>
      </c>
      <c r="E159" t="s">
        <v>16</v>
      </c>
      <c r="F159" t="s">
        <v>17</v>
      </c>
      <c r="G159" s="1">
        <v>39778</v>
      </c>
      <c r="H159" s="1">
        <v>39792</v>
      </c>
      <c r="I159" t="s">
        <v>18</v>
      </c>
      <c r="J159">
        <v>1</v>
      </c>
      <c r="L159" t="s">
        <v>641</v>
      </c>
      <c r="M159" t="s">
        <v>76</v>
      </c>
      <c r="N159" t="s">
        <v>22</v>
      </c>
      <c r="O159" t="s">
        <v>642</v>
      </c>
    </row>
    <row r="160" spans="1:15" x14ac:dyDescent="0.25">
      <c r="A160">
        <v>369078</v>
      </c>
      <c r="B160" t="s">
        <v>643</v>
      </c>
      <c r="C160" t="str">
        <f>"9780415453356"</f>
        <v>9780415453356</v>
      </c>
      <c r="D160" t="str">
        <f>"9780203886007"</f>
        <v>9780203886007</v>
      </c>
      <c r="E160" t="s">
        <v>16</v>
      </c>
      <c r="F160" t="s">
        <v>17</v>
      </c>
      <c r="G160" s="1">
        <v>39821</v>
      </c>
      <c r="H160" s="1">
        <v>39792</v>
      </c>
      <c r="I160" t="s">
        <v>18</v>
      </c>
      <c r="J160">
        <v>1</v>
      </c>
      <c r="K160" t="s">
        <v>367</v>
      </c>
      <c r="L160" t="s">
        <v>644</v>
      </c>
      <c r="M160" t="s">
        <v>645</v>
      </c>
      <c r="N160" t="s">
        <v>22</v>
      </c>
      <c r="O160" t="s">
        <v>646</v>
      </c>
    </row>
    <row r="161" spans="1:15" x14ac:dyDescent="0.25">
      <c r="A161">
        <v>369101</v>
      </c>
      <c r="B161" t="s">
        <v>647</v>
      </c>
      <c r="C161" t="str">
        <f>"9780415464697"</f>
        <v>9780415464697</v>
      </c>
      <c r="D161" t="str">
        <f>"9780203885321"</f>
        <v>9780203885321</v>
      </c>
      <c r="E161" t="s">
        <v>16</v>
      </c>
      <c r="F161" t="s">
        <v>17</v>
      </c>
      <c r="G161" s="1">
        <v>39806</v>
      </c>
      <c r="H161" s="1">
        <v>39792</v>
      </c>
      <c r="I161" t="s">
        <v>18</v>
      </c>
      <c r="J161">
        <v>1</v>
      </c>
      <c r="K161" t="s">
        <v>648</v>
      </c>
      <c r="L161" t="s">
        <v>649</v>
      </c>
      <c r="M161" t="s">
        <v>372</v>
      </c>
      <c r="N161" t="s">
        <v>22</v>
      </c>
      <c r="O161" t="s">
        <v>650</v>
      </c>
    </row>
    <row r="162" spans="1:15" x14ac:dyDescent="0.25">
      <c r="A162">
        <v>369112</v>
      </c>
      <c r="B162" t="s">
        <v>651</v>
      </c>
      <c r="C162" t="str">
        <f>"9780415447638"</f>
        <v>9780415447638</v>
      </c>
      <c r="D162" t="str">
        <f>"9780203887073"</f>
        <v>9780203887073</v>
      </c>
      <c r="E162" t="s">
        <v>16</v>
      </c>
      <c r="F162" t="s">
        <v>17</v>
      </c>
      <c r="G162" s="1">
        <v>39786</v>
      </c>
      <c r="H162" s="1">
        <v>39792</v>
      </c>
      <c r="I162" t="s">
        <v>18</v>
      </c>
      <c r="J162">
        <v>1</v>
      </c>
      <c r="L162" t="s">
        <v>652</v>
      </c>
      <c r="M162" t="s">
        <v>631</v>
      </c>
      <c r="N162" t="s">
        <v>22</v>
      </c>
      <c r="O162" t="s">
        <v>653</v>
      </c>
    </row>
    <row r="163" spans="1:15" x14ac:dyDescent="0.25">
      <c r="A163">
        <v>370928</v>
      </c>
      <c r="B163" t="s">
        <v>654</v>
      </c>
      <c r="C163" t="str">
        <f>"9780415431606"</f>
        <v>9780415431606</v>
      </c>
      <c r="D163" t="str">
        <f>"9780203884829"</f>
        <v>9780203884829</v>
      </c>
      <c r="E163" t="s">
        <v>16</v>
      </c>
      <c r="F163" t="s">
        <v>17</v>
      </c>
      <c r="G163" s="1">
        <v>39842</v>
      </c>
      <c r="H163" s="1">
        <v>39793</v>
      </c>
      <c r="I163" t="s">
        <v>18</v>
      </c>
      <c r="J163">
        <v>2</v>
      </c>
      <c r="L163" t="s">
        <v>655</v>
      </c>
      <c r="M163" t="s">
        <v>81</v>
      </c>
      <c r="N163" t="s">
        <v>22</v>
      </c>
      <c r="O163" t="s">
        <v>656</v>
      </c>
    </row>
    <row r="164" spans="1:15" x14ac:dyDescent="0.25">
      <c r="A164">
        <v>370929</v>
      </c>
      <c r="B164" t="s">
        <v>657</v>
      </c>
      <c r="C164" t="str">
        <f>"9780415375405"</f>
        <v>9780415375405</v>
      </c>
      <c r="D164" t="str">
        <f>"9780203099056"</f>
        <v>9780203099056</v>
      </c>
      <c r="E164" t="s">
        <v>16</v>
      </c>
      <c r="F164" t="s">
        <v>17</v>
      </c>
      <c r="G164" s="1">
        <v>39827</v>
      </c>
      <c r="H164" s="1">
        <v>39792</v>
      </c>
      <c r="I164" t="s">
        <v>18</v>
      </c>
      <c r="J164">
        <v>1</v>
      </c>
      <c r="K164" t="s">
        <v>658</v>
      </c>
      <c r="L164" t="s">
        <v>659</v>
      </c>
      <c r="M164" t="s">
        <v>553</v>
      </c>
      <c r="N164" t="s">
        <v>22</v>
      </c>
      <c r="O164" t="s">
        <v>660</v>
      </c>
    </row>
    <row r="165" spans="1:15" x14ac:dyDescent="0.25">
      <c r="A165">
        <v>370945</v>
      </c>
      <c r="B165" t="s">
        <v>661</v>
      </c>
      <c r="C165" t="str">
        <f>"9780415468800"</f>
        <v>9780415468800</v>
      </c>
      <c r="D165" t="str">
        <f>"9780203886649"</f>
        <v>9780203886649</v>
      </c>
      <c r="E165" t="s">
        <v>16</v>
      </c>
      <c r="F165" t="s">
        <v>17</v>
      </c>
      <c r="G165" s="1">
        <v>39827</v>
      </c>
      <c r="H165" s="1">
        <v>39792</v>
      </c>
      <c r="I165" t="s">
        <v>18</v>
      </c>
      <c r="J165">
        <v>1</v>
      </c>
      <c r="K165" t="s">
        <v>662</v>
      </c>
      <c r="L165" t="s">
        <v>663</v>
      </c>
      <c r="M165" t="s">
        <v>38</v>
      </c>
      <c r="N165" t="s">
        <v>22</v>
      </c>
      <c r="O165" t="s">
        <v>664</v>
      </c>
    </row>
    <row r="166" spans="1:15" x14ac:dyDescent="0.25">
      <c r="A166">
        <v>370967</v>
      </c>
      <c r="B166" t="s">
        <v>665</v>
      </c>
      <c r="C166" t="str">
        <f>"9780415454490"</f>
        <v>9780415454490</v>
      </c>
      <c r="D166" t="str">
        <f>"9780203885031"</f>
        <v>9780203885031</v>
      </c>
      <c r="E166" t="s">
        <v>16</v>
      </c>
      <c r="F166" t="s">
        <v>17</v>
      </c>
      <c r="G166" s="1">
        <v>39827</v>
      </c>
      <c r="H166" s="1">
        <v>39822</v>
      </c>
      <c r="I166" t="s">
        <v>18</v>
      </c>
      <c r="J166">
        <v>1</v>
      </c>
      <c r="K166" t="s">
        <v>666</v>
      </c>
      <c r="L166" t="s">
        <v>667</v>
      </c>
      <c r="M166" t="s">
        <v>645</v>
      </c>
      <c r="N166" t="s">
        <v>22</v>
      </c>
      <c r="O166" t="s">
        <v>668</v>
      </c>
    </row>
    <row r="167" spans="1:15" x14ac:dyDescent="0.25">
      <c r="A167">
        <v>370969</v>
      </c>
      <c r="B167" t="s">
        <v>669</v>
      </c>
      <c r="C167" t="str">
        <f>"9780415378185"</f>
        <v>9780415378185</v>
      </c>
      <c r="D167" t="str">
        <f>"9780203099360"</f>
        <v>9780203099360</v>
      </c>
      <c r="E167" t="s">
        <v>16</v>
      </c>
      <c r="F167" t="s">
        <v>17</v>
      </c>
      <c r="G167" s="1">
        <v>39842</v>
      </c>
      <c r="H167" s="1">
        <v>39792</v>
      </c>
      <c r="I167" t="s">
        <v>18</v>
      </c>
      <c r="J167">
        <v>1</v>
      </c>
      <c r="L167" t="s">
        <v>670</v>
      </c>
      <c r="M167" t="s">
        <v>631</v>
      </c>
      <c r="N167" t="s">
        <v>22</v>
      </c>
      <c r="O167" t="s">
        <v>671</v>
      </c>
    </row>
    <row r="168" spans="1:15" x14ac:dyDescent="0.25">
      <c r="A168">
        <v>370981</v>
      </c>
      <c r="B168" t="s">
        <v>672</v>
      </c>
      <c r="C168" t="str">
        <f>"9780415443456"</f>
        <v>9780415443456</v>
      </c>
      <c r="D168" t="str">
        <f>"9780203883686"</f>
        <v>9780203883686</v>
      </c>
      <c r="E168" t="s">
        <v>16</v>
      </c>
      <c r="F168" t="s">
        <v>17</v>
      </c>
      <c r="G168" s="1">
        <v>39804</v>
      </c>
      <c r="H168" s="1">
        <v>39792</v>
      </c>
      <c r="I168" t="s">
        <v>18</v>
      </c>
      <c r="J168">
        <v>1</v>
      </c>
      <c r="K168" t="s">
        <v>673</v>
      </c>
      <c r="L168" t="s">
        <v>674</v>
      </c>
      <c r="M168" t="s">
        <v>675</v>
      </c>
      <c r="N168" t="s">
        <v>22</v>
      </c>
      <c r="O168" t="s">
        <v>676</v>
      </c>
    </row>
    <row r="169" spans="1:15" x14ac:dyDescent="0.25">
      <c r="A169">
        <v>371026</v>
      </c>
      <c r="B169" t="s">
        <v>677</v>
      </c>
      <c r="C169" t="str">
        <f>"9780805855760"</f>
        <v>9780805855760</v>
      </c>
      <c r="D169" t="str">
        <f>"9780203887363"</f>
        <v>9780203887363</v>
      </c>
      <c r="E169" t="s">
        <v>16</v>
      </c>
      <c r="F169" t="s">
        <v>17</v>
      </c>
      <c r="G169" s="1">
        <v>39792</v>
      </c>
      <c r="H169" s="1">
        <v>39792</v>
      </c>
      <c r="I169" t="s">
        <v>18</v>
      </c>
      <c r="J169">
        <v>1</v>
      </c>
      <c r="L169" t="s">
        <v>678</v>
      </c>
      <c r="M169" t="s">
        <v>679</v>
      </c>
      <c r="N169" t="s">
        <v>22</v>
      </c>
      <c r="O169" t="s">
        <v>680</v>
      </c>
    </row>
    <row r="170" spans="1:15" x14ac:dyDescent="0.25">
      <c r="A170">
        <v>380827</v>
      </c>
      <c r="B170" t="s">
        <v>681</v>
      </c>
      <c r="C170" t="str">
        <f>"9780415990318"</f>
        <v>9780415990318</v>
      </c>
      <c r="D170" t="str">
        <f>"9780203882498"</f>
        <v>9780203882498</v>
      </c>
      <c r="E170" t="s">
        <v>16</v>
      </c>
      <c r="F170" t="s">
        <v>17</v>
      </c>
      <c r="G170" s="1">
        <v>39793</v>
      </c>
      <c r="H170" s="1">
        <v>39822</v>
      </c>
      <c r="I170" t="s">
        <v>18</v>
      </c>
      <c r="J170">
        <v>1</v>
      </c>
      <c r="K170" t="s">
        <v>682</v>
      </c>
      <c r="L170" t="s">
        <v>683</v>
      </c>
      <c r="M170" t="s">
        <v>610</v>
      </c>
      <c r="N170" t="s">
        <v>22</v>
      </c>
      <c r="O170" t="s">
        <v>684</v>
      </c>
    </row>
    <row r="171" spans="1:15" x14ac:dyDescent="0.25">
      <c r="A171">
        <v>380830</v>
      </c>
      <c r="B171" t="s">
        <v>685</v>
      </c>
      <c r="C171" t="str">
        <f>"9780415965170"</f>
        <v>9780415965170</v>
      </c>
      <c r="D171" t="str">
        <f>"9780203883884"</f>
        <v>9780203883884</v>
      </c>
      <c r="E171" t="s">
        <v>16</v>
      </c>
      <c r="F171" t="s">
        <v>17</v>
      </c>
      <c r="G171" s="1">
        <v>39801</v>
      </c>
      <c r="H171" s="1">
        <v>39822</v>
      </c>
      <c r="I171" t="s">
        <v>18</v>
      </c>
      <c r="J171">
        <v>1</v>
      </c>
      <c r="K171" t="s">
        <v>686</v>
      </c>
      <c r="L171" t="s">
        <v>687</v>
      </c>
      <c r="M171" t="s">
        <v>471</v>
      </c>
      <c r="N171" t="s">
        <v>22</v>
      </c>
      <c r="O171" t="s">
        <v>688</v>
      </c>
    </row>
    <row r="172" spans="1:15" x14ac:dyDescent="0.25">
      <c r="A172">
        <v>380873</v>
      </c>
      <c r="B172" t="s">
        <v>689</v>
      </c>
      <c r="C172" t="str">
        <f>"9780415962063"</f>
        <v>9780415962063</v>
      </c>
      <c r="D172" t="str">
        <f>"9780203883976"</f>
        <v>9780203883976</v>
      </c>
      <c r="E172" t="s">
        <v>16</v>
      </c>
      <c r="F172" t="s">
        <v>17</v>
      </c>
      <c r="G172" s="1">
        <v>39794</v>
      </c>
      <c r="H172" s="1">
        <v>39822</v>
      </c>
      <c r="I172" t="s">
        <v>18</v>
      </c>
      <c r="J172">
        <v>1</v>
      </c>
      <c r="K172" t="s">
        <v>275</v>
      </c>
      <c r="L172" t="s">
        <v>690</v>
      </c>
      <c r="M172" t="s">
        <v>610</v>
      </c>
      <c r="N172" t="s">
        <v>22</v>
      </c>
      <c r="O172" t="s">
        <v>691</v>
      </c>
    </row>
    <row r="173" spans="1:15" x14ac:dyDescent="0.25">
      <c r="A173">
        <v>401821</v>
      </c>
      <c r="B173" t="s">
        <v>692</v>
      </c>
      <c r="C173" t="str">
        <f>"9780415431248"</f>
        <v>9780415431248</v>
      </c>
      <c r="D173" t="str">
        <f>"9780203885987"</f>
        <v>9780203885987</v>
      </c>
      <c r="E173" t="s">
        <v>16</v>
      </c>
      <c r="F173" t="s">
        <v>17</v>
      </c>
      <c r="G173" s="1">
        <v>39842</v>
      </c>
      <c r="H173" s="1">
        <v>39822</v>
      </c>
      <c r="I173" t="s">
        <v>18</v>
      </c>
      <c r="J173">
        <v>2</v>
      </c>
      <c r="L173" t="s">
        <v>693</v>
      </c>
      <c r="M173" t="s">
        <v>627</v>
      </c>
      <c r="N173" t="s">
        <v>22</v>
      </c>
      <c r="O173" t="s">
        <v>694</v>
      </c>
    </row>
    <row r="174" spans="1:15" x14ac:dyDescent="0.25">
      <c r="A174">
        <v>401859</v>
      </c>
      <c r="B174" t="s">
        <v>695</v>
      </c>
      <c r="C174" t="str">
        <f>"9780415378772"</f>
        <v>9780415378772</v>
      </c>
      <c r="D174" t="str">
        <f>"9780203099384"</f>
        <v>9780203099384</v>
      </c>
      <c r="E174" t="s">
        <v>16</v>
      </c>
      <c r="F174" t="s">
        <v>17</v>
      </c>
      <c r="G174" s="1">
        <v>39791</v>
      </c>
      <c r="H174" s="1">
        <v>39822</v>
      </c>
      <c r="I174" t="s">
        <v>18</v>
      </c>
      <c r="J174">
        <v>1</v>
      </c>
      <c r="L174" t="s">
        <v>696</v>
      </c>
      <c r="M174" t="s">
        <v>631</v>
      </c>
      <c r="N174" t="s">
        <v>22</v>
      </c>
      <c r="O174" t="s">
        <v>697</v>
      </c>
    </row>
    <row r="175" spans="1:15" x14ac:dyDescent="0.25">
      <c r="A175">
        <v>408917</v>
      </c>
      <c r="B175" t="s">
        <v>698</v>
      </c>
      <c r="C175" t="str">
        <f>"9780415343756"</f>
        <v>9780415343756</v>
      </c>
      <c r="D175" t="str">
        <f>"9780203639672"</f>
        <v>9780203639672</v>
      </c>
      <c r="E175" t="s">
        <v>16</v>
      </c>
      <c r="F175" t="s">
        <v>17</v>
      </c>
      <c r="G175" s="1">
        <v>39884</v>
      </c>
      <c r="H175" s="1">
        <v>39869</v>
      </c>
      <c r="I175" t="s">
        <v>18</v>
      </c>
      <c r="J175">
        <v>1</v>
      </c>
      <c r="L175" t="s">
        <v>699</v>
      </c>
      <c r="M175" t="s">
        <v>215</v>
      </c>
      <c r="N175" t="s">
        <v>22</v>
      </c>
      <c r="O175" t="s">
        <v>700</v>
      </c>
    </row>
    <row r="176" spans="1:15" x14ac:dyDescent="0.25">
      <c r="A176">
        <v>411014</v>
      </c>
      <c r="B176" t="s">
        <v>701</v>
      </c>
      <c r="C176" t="str">
        <f>"9780415370097"</f>
        <v>9780415370097</v>
      </c>
      <c r="D176" t="str">
        <f>"9780203928028"</f>
        <v>9780203928028</v>
      </c>
      <c r="E176" t="s">
        <v>61</v>
      </c>
      <c r="F176" t="s">
        <v>17</v>
      </c>
      <c r="G176" s="1">
        <v>39905</v>
      </c>
      <c r="H176" s="1">
        <v>39869</v>
      </c>
      <c r="I176" t="s">
        <v>18</v>
      </c>
      <c r="J176">
        <v>1</v>
      </c>
      <c r="L176" t="s">
        <v>702</v>
      </c>
      <c r="M176" t="s">
        <v>703</v>
      </c>
      <c r="N176" t="s">
        <v>22</v>
      </c>
      <c r="O176" t="s">
        <v>704</v>
      </c>
    </row>
    <row r="177" spans="1:15" x14ac:dyDescent="0.25">
      <c r="A177">
        <v>412927</v>
      </c>
      <c r="B177" t="s">
        <v>705</v>
      </c>
      <c r="C177" t="str">
        <f>"9780415476775"</f>
        <v>9780415476775</v>
      </c>
      <c r="D177" t="str">
        <f>"9780203882382"</f>
        <v>9780203882382</v>
      </c>
      <c r="E177" t="s">
        <v>17</v>
      </c>
      <c r="F177" t="s">
        <v>17</v>
      </c>
      <c r="G177" s="1">
        <v>41675</v>
      </c>
      <c r="H177" s="1">
        <v>39893</v>
      </c>
      <c r="I177" t="s">
        <v>18</v>
      </c>
      <c r="J177">
        <v>1</v>
      </c>
      <c r="L177" t="s">
        <v>706</v>
      </c>
      <c r="M177" t="s">
        <v>231</v>
      </c>
      <c r="N177" t="s">
        <v>22</v>
      </c>
      <c r="O177" t="s">
        <v>707</v>
      </c>
    </row>
    <row r="178" spans="1:15" x14ac:dyDescent="0.25">
      <c r="A178">
        <v>425318</v>
      </c>
      <c r="B178" t="s">
        <v>708</v>
      </c>
      <c r="C178" t="str">
        <f>"9780805839968"</f>
        <v>9780805839968</v>
      </c>
      <c r="D178" t="str">
        <f>"9780203937105"</f>
        <v>9780203937105</v>
      </c>
      <c r="E178" t="s">
        <v>17</v>
      </c>
      <c r="F178" t="s">
        <v>17</v>
      </c>
      <c r="G178" s="1">
        <v>39169</v>
      </c>
      <c r="H178" s="1">
        <v>39920</v>
      </c>
      <c r="I178" t="s">
        <v>18</v>
      </c>
      <c r="J178">
        <v>1</v>
      </c>
      <c r="L178" t="s">
        <v>709</v>
      </c>
      <c r="M178" t="s">
        <v>38</v>
      </c>
      <c r="N178" t="s">
        <v>22</v>
      </c>
      <c r="O178" t="s">
        <v>710</v>
      </c>
    </row>
    <row r="179" spans="1:15" x14ac:dyDescent="0.25">
      <c r="A179">
        <v>425356</v>
      </c>
      <c r="B179" t="s">
        <v>711</v>
      </c>
      <c r="C179" t="str">
        <f>"9780805853551"</f>
        <v>9780805853551</v>
      </c>
      <c r="D179" t="str">
        <f>"9780203936313"</f>
        <v>9780203936313</v>
      </c>
      <c r="E179" t="s">
        <v>16</v>
      </c>
      <c r="F179" t="s">
        <v>17</v>
      </c>
      <c r="G179" s="1">
        <v>39142</v>
      </c>
      <c r="H179" s="1">
        <v>39920</v>
      </c>
      <c r="I179" t="s">
        <v>18</v>
      </c>
      <c r="J179">
        <v>1</v>
      </c>
      <c r="K179" t="s">
        <v>244</v>
      </c>
      <c r="L179" t="s">
        <v>712</v>
      </c>
      <c r="M179" t="s">
        <v>81</v>
      </c>
      <c r="N179" t="s">
        <v>22</v>
      </c>
      <c r="O179" t="s">
        <v>713</v>
      </c>
    </row>
    <row r="180" spans="1:15" x14ac:dyDescent="0.25">
      <c r="A180">
        <v>425373</v>
      </c>
      <c r="B180" t="s">
        <v>714</v>
      </c>
      <c r="C180" t="str">
        <f>"9780415369305"</f>
        <v>9780415369305</v>
      </c>
      <c r="D180" t="str">
        <f>"9780203872062"</f>
        <v>9780203872062</v>
      </c>
      <c r="E180" t="s">
        <v>16</v>
      </c>
      <c r="F180" t="s">
        <v>17</v>
      </c>
      <c r="G180" s="1">
        <v>39791</v>
      </c>
      <c r="H180" s="1">
        <v>39920</v>
      </c>
      <c r="I180" t="s">
        <v>18</v>
      </c>
      <c r="J180">
        <v>2</v>
      </c>
      <c r="L180" t="s">
        <v>715</v>
      </c>
      <c r="M180" t="s">
        <v>30</v>
      </c>
      <c r="N180" t="s">
        <v>22</v>
      </c>
      <c r="O180" t="s">
        <v>716</v>
      </c>
    </row>
    <row r="181" spans="1:15" x14ac:dyDescent="0.25">
      <c r="A181">
        <v>425404</v>
      </c>
      <c r="B181" t="s">
        <v>717</v>
      </c>
      <c r="C181" t="str">
        <f>"9780805858563"</f>
        <v>9780805858563</v>
      </c>
      <c r="D181" t="str">
        <f>"9780203877166"</f>
        <v>9780203877166</v>
      </c>
      <c r="E181" t="s">
        <v>16</v>
      </c>
      <c r="F181" t="s">
        <v>17</v>
      </c>
      <c r="G181" s="1">
        <v>39325</v>
      </c>
      <c r="H181" s="1">
        <v>39920</v>
      </c>
      <c r="I181" t="s">
        <v>18</v>
      </c>
      <c r="J181">
        <v>1</v>
      </c>
      <c r="L181" t="s">
        <v>718</v>
      </c>
      <c r="M181" t="s">
        <v>272</v>
      </c>
      <c r="N181" t="s">
        <v>22</v>
      </c>
      <c r="O181" t="s">
        <v>719</v>
      </c>
    </row>
    <row r="182" spans="1:15" x14ac:dyDescent="0.25">
      <c r="A182">
        <v>425463</v>
      </c>
      <c r="B182" t="s">
        <v>720</v>
      </c>
      <c r="C182" t="str">
        <f>"9780789001412"</f>
        <v>9780789001412</v>
      </c>
      <c r="D182" t="str">
        <f>"9780203884690"</f>
        <v>9780203884690</v>
      </c>
      <c r="E182" t="s">
        <v>16</v>
      </c>
      <c r="F182" t="s">
        <v>17</v>
      </c>
      <c r="G182" s="1">
        <v>39909</v>
      </c>
      <c r="H182" s="1">
        <v>39920</v>
      </c>
      <c r="I182" t="s">
        <v>18</v>
      </c>
      <c r="J182">
        <v>1</v>
      </c>
      <c r="K182" t="s">
        <v>721</v>
      </c>
      <c r="L182" t="s">
        <v>722</v>
      </c>
      <c r="M182" t="s">
        <v>58</v>
      </c>
      <c r="N182" t="s">
        <v>22</v>
      </c>
      <c r="O182" t="s">
        <v>723</v>
      </c>
    </row>
    <row r="183" spans="1:15" x14ac:dyDescent="0.25">
      <c r="A183">
        <v>432742</v>
      </c>
      <c r="B183" t="s">
        <v>724</v>
      </c>
      <c r="C183" t="str">
        <f>"9780805863482"</f>
        <v>9780805863482</v>
      </c>
      <c r="D183" t="str">
        <f>"9780203866986"</f>
        <v>9780203866986</v>
      </c>
      <c r="E183" t="s">
        <v>16</v>
      </c>
      <c r="F183" t="s">
        <v>17</v>
      </c>
      <c r="G183" s="1">
        <v>39755</v>
      </c>
      <c r="H183" s="1">
        <v>39996</v>
      </c>
      <c r="I183" t="s">
        <v>18</v>
      </c>
      <c r="J183">
        <v>1</v>
      </c>
      <c r="L183" t="s">
        <v>725</v>
      </c>
      <c r="M183" t="s">
        <v>272</v>
      </c>
      <c r="N183" t="s">
        <v>22</v>
      </c>
      <c r="O183" t="s">
        <v>726</v>
      </c>
    </row>
    <row r="184" spans="1:15" x14ac:dyDescent="0.25">
      <c r="A184">
        <v>432747</v>
      </c>
      <c r="B184" t="s">
        <v>727</v>
      </c>
      <c r="C184" t="str">
        <f>"9780415470414"</f>
        <v>9780415470414</v>
      </c>
      <c r="D184" t="str">
        <f>"9780203889732"</f>
        <v>9780203889732</v>
      </c>
      <c r="E184" t="s">
        <v>16</v>
      </c>
      <c r="F184" t="s">
        <v>17</v>
      </c>
      <c r="G184" s="1">
        <v>39786</v>
      </c>
      <c r="H184" s="1">
        <v>39996</v>
      </c>
      <c r="I184" t="s">
        <v>18</v>
      </c>
      <c r="J184">
        <v>1</v>
      </c>
      <c r="K184" t="s">
        <v>728</v>
      </c>
      <c r="L184" t="s">
        <v>729</v>
      </c>
      <c r="M184" t="s">
        <v>631</v>
      </c>
      <c r="N184" t="s">
        <v>22</v>
      </c>
      <c r="O184" t="s">
        <v>730</v>
      </c>
    </row>
    <row r="185" spans="1:15" x14ac:dyDescent="0.25">
      <c r="A185">
        <v>432784</v>
      </c>
      <c r="B185" t="s">
        <v>731</v>
      </c>
      <c r="C185" t="str">
        <f>"9780415453264"</f>
        <v>9780415453264</v>
      </c>
      <c r="D185" t="str">
        <f>"9780203868690"</f>
        <v>9780203868690</v>
      </c>
      <c r="E185" t="s">
        <v>16</v>
      </c>
      <c r="F185" t="s">
        <v>17</v>
      </c>
      <c r="G185" s="1">
        <v>39514</v>
      </c>
      <c r="H185" s="1">
        <v>40577</v>
      </c>
      <c r="I185" t="s">
        <v>18</v>
      </c>
      <c r="J185">
        <v>1</v>
      </c>
      <c r="K185" t="s">
        <v>732</v>
      </c>
      <c r="L185" t="s">
        <v>733</v>
      </c>
      <c r="M185" t="s">
        <v>326</v>
      </c>
      <c r="N185" t="s">
        <v>22</v>
      </c>
      <c r="O185" t="s">
        <v>734</v>
      </c>
    </row>
    <row r="186" spans="1:15" x14ac:dyDescent="0.25">
      <c r="A186">
        <v>446781</v>
      </c>
      <c r="B186" t="s">
        <v>735</v>
      </c>
      <c r="C186" t="str">
        <f>"9780415958103"</f>
        <v>9780415958103</v>
      </c>
      <c r="D186" t="str">
        <f>"9780203939574"</f>
        <v>9780203939574</v>
      </c>
      <c r="E186" t="s">
        <v>16</v>
      </c>
      <c r="F186" t="s">
        <v>17</v>
      </c>
      <c r="G186" s="1">
        <v>39366</v>
      </c>
      <c r="H186" s="1">
        <v>40037</v>
      </c>
      <c r="I186" t="s">
        <v>18</v>
      </c>
      <c r="J186">
        <v>1</v>
      </c>
      <c r="L186" t="s">
        <v>736</v>
      </c>
      <c r="M186" t="s">
        <v>76</v>
      </c>
      <c r="N186" t="s">
        <v>22</v>
      </c>
      <c r="O186" t="s">
        <v>737</v>
      </c>
    </row>
    <row r="187" spans="1:15" x14ac:dyDescent="0.25">
      <c r="A187">
        <v>668264</v>
      </c>
      <c r="B187" t="s">
        <v>738</v>
      </c>
      <c r="C187" t="str">
        <f>"9780415589864"</f>
        <v>9780415589864</v>
      </c>
      <c r="D187" t="str">
        <f>"9780203839492"</f>
        <v>9780203839492</v>
      </c>
      <c r="E187" t="s">
        <v>16</v>
      </c>
      <c r="F187" t="s">
        <v>17</v>
      </c>
      <c r="G187" s="1">
        <v>40556</v>
      </c>
      <c r="H187" s="1">
        <v>41085</v>
      </c>
      <c r="I187" t="s">
        <v>18</v>
      </c>
      <c r="J187">
        <v>1</v>
      </c>
      <c r="K187" t="s">
        <v>739</v>
      </c>
      <c r="L187" t="s">
        <v>740</v>
      </c>
      <c r="M187" t="s">
        <v>610</v>
      </c>
      <c r="N187" t="s">
        <v>22</v>
      </c>
      <c r="O187" t="s">
        <v>741</v>
      </c>
    </row>
    <row r="188" spans="1:15" x14ac:dyDescent="0.25">
      <c r="A188">
        <v>1447131</v>
      </c>
      <c r="B188" t="s">
        <v>742</v>
      </c>
      <c r="C188" t="str">
        <f>"9781566706766"</f>
        <v>9781566706766</v>
      </c>
      <c r="D188" t="str">
        <f>"9781135460976"</f>
        <v>9781135460976</v>
      </c>
      <c r="E188" t="s">
        <v>16</v>
      </c>
      <c r="F188" t="s">
        <v>87</v>
      </c>
      <c r="G188" s="1">
        <v>38547</v>
      </c>
      <c r="H188" s="1">
        <v>42056</v>
      </c>
      <c r="I188" t="s">
        <v>18</v>
      </c>
      <c r="J188">
        <v>2</v>
      </c>
      <c r="L188" t="s">
        <v>743</v>
      </c>
      <c r="M188" t="s">
        <v>744</v>
      </c>
      <c r="N188" t="s">
        <v>22</v>
      </c>
      <c r="O188" t="s">
        <v>745</v>
      </c>
    </row>
    <row r="189" spans="1:15" x14ac:dyDescent="0.25">
      <c r="A189">
        <v>2010224</v>
      </c>
      <c r="B189" t="s">
        <v>746</v>
      </c>
      <c r="C189" t="str">
        <f>"9781566706810"</f>
        <v>9781566706810</v>
      </c>
      <c r="D189" t="str">
        <f>"9780203492109"</f>
        <v>9780203492109</v>
      </c>
      <c r="E189" t="s">
        <v>16</v>
      </c>
      <c r="F189" t="s">
        <v>87</v>
      </c>
      <c r="G189" s="1">
        <v>38314</v>
      </c>
      <c r="H189" s="1">
        <v>42191</v>
      </c>
      <c r="I189" t="s">
        <v>18</v>
      </c>
      <c r="J189">
        <v>1</v>
      </c>
      <c r="L189" t="s">
        <v>747</v>
      </c>
      <c r="M189" t="s">
        <v>748</v>
      </c>
      <c r="N189" t="s">
        <v>22</v>
      </c>
      <c r="O189" t="s">
        <v>749</v>
      </c>
    </row>
    <row r="190" spans="1:15" x14ac:dyDescent="0.25">
      <c r="A190">
        <v>2010277</v>
      </c>
      <c r="B190" t="s">
        <v>750</v>
      </c>
      <c r="C190" t="str">
        <f>"9780849338328"</f>
        <v>9780849338328</v>
      </c>
      <c r="D190" t="str">
        <f>"9780203025314"</f>
        <v>9780203025314</v>
      </c>
      <c r="E190" t="s">
        <v>16</v>
      </c>
      <c r="F190" t="s">
        <v>87</v>
      </c>
      <c r="G190" s="1">
        <v>38656</v>
      </c>
      <c r="H190" s="1">
        <v>42114</v>
      </c>
      <c r="I190" t="s">
        <v>18</v>
      </c>
      <c r="J190">
        <v>1</v>
      </c>
      <c r="L190" t="s">
        <v>751</v>
      </c>
      <c r="M190" t="s">
        <v>151</v>
      </c>
      <c r="N190" t="s">
        <v>22</v>
      </c>
      <c r="O190" t="s">
        <v>752</v>
      </c>
    </row>
    <row r="191" spans="1:15" x14ac:dyDescent="0.25">
      <c r="A191">
        <v>2010283</v>
      </c>
      <c r="B191" t="s">
        <v>753</v>
      </c>
      <c r="C191" t="str">
        <f>"9780849318238"</f>
        <v>9780849318238</v>
      </c>
      <c r="D191" t="str">
        <f>"9780203500705"</f>
        <v>9780203500705</v>
      </c>
      <c r="E191" t="s">
        <v>754</v>
      </c>
      <c r="F191" t="s">
        <v>754</v>
      </c>
      <c r="G191" s="1">
        <v>37859</v>
      </c>
      <c r="H191" s="1">
        <v>42114</v>
      </c>
      <c r="I191" t="s">
        <v>18</v>
      </c>
      <c r="J191">
        <v>1</v>
      </c>
      <c r="K191" t="s">
        <v>755</v>
      </c>
      <c r="L191" t="s">
        <v>756</v>
      </c>
      <c r="M191" t="s">
        <v>757</v>
      </c>
      <c r="N191" t="s">
        <v>22</v>
      </c>
      <c r="O191" t="s">
        <v>758</v>
      </c>
    </row>
    <row r="192" spans="1:15" x14ac:dyDescent="0.25">
      <c r="A192">
        <v>2010350</v>
      </c>
      <c r="B192" t="s">
        <v>759</v>
      </c>
      <c r="C192" t="str">
        <f>"9781584883104"</f>
        <v>9781584883104</v>
      </c>
      <c r="D192" t="str">
        <f>"9780203998106"</f>
        <v>9780203998106</v>
      </c>
      <c r="E192" t="s">
        <v>61</v>
      </c>
      <c r="F192" t="s">
        <v>87</v>
      </c>
      <c r="G192" s="1">
        <v>37634</v>
      </c>
      <c r="H192" s="1">
        <v>37634</v>
      </c>
      <c r="I192" t="s">
        <v>18</v>
      </c>
      <c r="K192" t="s">
        <v>760</v>
      </c>
      <c r="L192" t="s">
        <v>761</v>
      </c>
      <c r="M192" t="s">
        <v>762</v>
      </c>
      <c r="N192" t="s">
        <v>22</v>
      </c>
      <c r="O192" t="s">
        <v>763</v>
      </c>
    </row>
    <row r="193" spans="1:15" x14ac:dyDescent="0.25">
      <c r="A193">
        <v>2010393</v>
      </c>
      <c r="B193" t="s">
        <v>764</v>
      </c>
      <c r="C193" t="str">
        <f>"9781584884385"</f>
        <v>9781584884385</v>
      </c>
      <c r="D193" t="str">
        <f>"9780203488041"</f>
        <v>9780203488041</v>
      </c>
      <c r="E193" t="s">
        <v>61</v>
      </c>
      <c r="F193" t="s">
        <v>765</v>
      </c>
      <c r="G193" s="1">
        <v>37830</v>
      </c>
      <c r="H193" s="1">
        <v>42114</v>
      </c>
      <c r="I193" t="s">
        <v>18</v>
      </c>
      <c r="J193">
        <v>1</v>
      </c>
      <c r="K193" t="s">
        <v>766</v>
      </c>
      <c r="L193" t="s">
        <v>767</v>
      </c>
      <c r="M193" t="s">
        <v>115</v>
      </c>
      <c r="N193" t="s">
        <v>22</v>
      </c>
      <c r="O193" t="s">
        <v>768</v>
      </c>
    </row>
    <row r="194" spans="1:15" x14ac:dyDescent="0.25">
      <c r="A194">
        <v>2010473</v>
      </c>
      <c r="B194" t="s">
        <v>769</v>
      </c>
      <c r="C194" t="str">
        <f>"9780849319686"</f>
        <v>9780849319686</v>
      </c>
      <c r="D194" t="str">
        <f>"9780203489635"</f>
        <v>9780203489635</v>
      </c>
      <c r="E194" t="s">
        <v>61</v>
      </c>
      <c r="F194" t="s">
        <v>61</v>
      </c>
      <c r="G194" s="1">
        <v>38196</v>
      </c>
      <c r="H194" s="1">
        <v>42114</v>
      </c>
      <c r="I194" t="s">
        <v>18</v>
      </c>
      <c r="J194">
        <v>1</v>
      </c>
      <c r="L194" t="s">
        <v>770</v>
      </c>
      <c r="M194" t="s">
        <v>771</v>
      </c>
      <c r="N194" t="s">
        <v>22</v>
      </c>
      <c r="O194" t="s">
        <v>772</v>
      </c>
    </row>
    <row r="195" spans="1:15" x14ac:dyDescent="0.25">
      <c r="A195">
        <v>3059342</v>
      </c>
      <c r="B195" t="s">
        <v>773</v>
      </c>
      <c r="C195" t="str">
        <f>"9780849317323"</f>
        <v>9780849317323</v>
      </c>
      <c r="D195" t="str">
        <f>"9780203503744"</f>
        <v>9780203503744</v>
      </c>
      <c r="E195" t="s">
        <v>61</v>
      </c>
      <c r="F195" t="s">
        <v>61</v>
      </c>
      <c r="G195" s="1">
        <v>37799</v>
      </c>
      <c r="H195" s="1">
        <v>39037</v>
      </c>
      <c r="I195" t="s">
        <v>18</v>
      </c>
      <c r="J195">
        <v>1</v>
      </c>
      <c r="K195" t="s">
        <v>149</v>
      </c>
      <c r="L195" t="s">
        <v>774</v>
      </c>
      <c r="M195" t="s">
        <v>89</v>
      </c>
      <c r="N195" t="s">
        <v>22</v>
      </c>
      <c r="O195" t="s">
        <v>775</v>
      </c>
    </row>
    <row r="196" spans="1:15" x14ac:dyDescent="0.25">
      <c r="A196">
        <v>4977160</v>
      </c>
      <c r="B196" t="s">
        <v>776</v>
      </c>
      <c r="C196" t="str">
        <f>"9780849311918"</f>
        <v>9780849311918</v>
      </c>
      <c r="D196" t="str">
        <f>"9780203486696"</f>
        <v>9780203486696</v>
      </c>
      <c r="E196" t="s">
        <v>16</v>
      </c>
      <c r="F196" t="s">
        <v>213</v>
      </c>
      <c r="G196" s="1">
        <v>37984</v>
      </c>
      <c r="H196" s="1">
        <v>1</v>
      </c>
      <c r="I196" t="s">
        <v>18</v>
      </c>
      <c r="L196" t="s">
        <v>777</v>
      </c>
      <c r="M196" t="s">
        <v>778</v>
      </c>
      <c r="N196" t="s">
        <v>22</v>
      </c>
      <c r="O196" t="s">
        <v>779</v>
      </c>
    </row>
    <row r="197" spans="1:15" x14ac:dyDescent="0.25">
      <c r="A197">
        <v>5121762</v>
      </c>
      <c r="B197" t="s">
        <v>780</v>
      </c>
      <c r="C197" t="str">
        <f>""</f>
        <v/>
      </c>
      <c r="D197" t="str">
        <f>"9781410613424"</f>
        <v>9781410613424</v>
      </c>
      <c r="E197" t="s">
        <v>16</v>
      </c>
      <c r="F197" t="s">
        <v>213</v>
      </c>
      <c r="G197" s="1">
        <v>38518</v>
      </c>
      <c r="H197" s="1">
        <v>1</v>
      </c>
      <c r="I197" t="s">
        <v>18</v>
      </c>
      <c r="J197">
        <v>2</v>
      </c>
      <c r="L197" t="s">
        <v>781</v>
      </c>
      <c r="M197" t="s">
        <v>81</v>
      </c>
      <c r="N197" t="s">
        <v>22</v>
      </c>
      <c r="O197" t="s">
        <v>782</v>
      </c>
    </row>
    <row r="198" spans="1:15" x14ac:dyDescent="0.25">
      <c r="A198">
        <v>5121812</v>
      </c>
      <c r="B198" t="s">
        <v>783</v>
      </c>
      <c r="C198" t="str">
        <f>""</f>
        <v/>
      </c>
      <c r="D198" t="str">
        <f>"9780203881071"</f>
        <v>9780203881071</v>
      </c>
      <c r="E198" t="s">
        <v>16</v>
      </c>
      <c r="F198" t="s">
        <v>213</v>
      </c>
      <c r="G198" s="1">
        <v>39659</v>
      </c>
      <c r="H198" s="1">
        <v>1</v>
      </c>
      <c r="I198" t="s">
        <v>18</v>
      </c>
      <c r="L198" t="s">
        <v>784</v>
      </c>
      <c r="M198" t="s">
        <v>785</v>
      </c>
      <c r="N198" t="s">
        <v>22</v>
      </c>
      <c r="O198" t="s">
        <v>786</v>
      </c>
    </row>
    <row r="199" spans="1:15" x14ac:dyDescent="0.25">
      <c r="A199">
        <v>5121839</v>
      </c>
      <c r="B199" t="s">
        <v>787</v>
      </c>
      <c r="C199" t="str">
        <f>"9780415257091"</f>
        <v>9780415257091</v>
      </c>
      <c r="D199" t="str">
        <f>"9780203994016"</f>
        <v>9780203994016</v>
      </c>
      <c r="E199" t="s">
        <v>16</v>
      </c>
      <c r="F199" t="s">
        <v>213</v>
      </c>
      <c r="G199" s="1">
        <v>37371</v>
      </c>
      <c r="H199" s="1">
        <v>1</v>
      </c>
      <c r="I199" t="s">
        <v>18</v>
      </c>
      <c r="J199">
        <v>2</v>
      </c>
      <c r="L199" t="s">
        <v>788</v>
      </c>
      <c r="M199" t="s">
        <v>30</v>
      </c>
      <c r="N199" t="s">
        <v>22</v>
      </c>
      <c r="O199" t="s">
        <v>789</v>
      </c>
    </row>
    <row r="200" spans="1:15" x14ac:dyDescent="0.25">
      <c r="A200">
        <v>5292757</v>
      </c>
      <c r="B200" t="s">
        <v>790</v>
      </c>
      <c r="C200" t="str">
        <f>""</f>
        <v/>
      </c>
      <c r="D200" t="str">
        <f>"9780203390924"</f>
        <v>9780203390924</v>
      </c>
      <c r="E200" t="s">
        <v>16</v>
      </c>
      <c r="F200" t="s">
        <v>213</v>
      </c>
      <c r="G200" s="1">
        <v>38705</v>
      </c>
      <c r="H200" s="1">
        <v>1</v>
      </c>
      <c r="I200" t="s">
        <v>18</v>
      </c>
      <c r="L200" t="s">
        <v>791</v>
      </c>
      <c r="M200" t="s">
        <v>231</v>
      </c>
      <c r="N200" t="s">
        <v>22</v>
      </c>
      <c r="O200" t="s">
        <v>792</v>
      </c>
    </row>
    <row r="201" spans="1:15" x14ac:dyDescent="0.25">
      <c r="A201">
        <v>5292889</v>
      </c>
      <c r="B201" t="s">
        <v>793</v>
      </c>
      <c r="C201" t="str">
        <f>""</f>
        <v/>
      </c>
      <c r="D201" t="str">
        <f>"9781410613592"</f>
        <v>9781410613592</v>
      </c>
      <c r="E201" t="s">
        <v>16</v>
      </c>
      <c r="F201" t="s">
        <v>213</v>
      </c>
      <c r="G201" s="1">
        <v>38492</v>
      </c>
      <c r="H201" s="1">
        <v>1</v>
      </c>
      <c r="I201" t="s">
        <v>18</v>
      </c>
      <c r="L201" t="s">
        <v>794</v>
      </c>
      <c r="M201" t="s">
        <v>326</v>
      </c>
      <c r="N201" t="s">
        <v>22</v>
      </c>
      <c r="O201" t="s">
        <v>795</v>
      </c>
    </row>
    <row r="202" spans="1:15" x14ac:dyDescent="0.25">
      <c r="A202">
        <v>5300826</v>
      </c>
      <c r="B202" t="s">
        <v>796</v>
      </c>
      <c r="C202" t="str">
        <f>""</f>
        <v/>
      </c>
      <c r="D202" t="str">
        <f>"9781410602848"</f>
        <v>9781410602848</v>
      </c>
      <c r="E202" t="s">
        <v>16</v>
      </c>
      <c r="F202" t="s">
        <v>213</v>
      </c>
      <c r="G202" s="1">
        <v>37257</v>
      </c>
      <c r="H202" s="1">
        <v>1</v>
      </c>
      <c r="I202" t="s">
        <v>18</v>
      </c>
      <c r="L202" t="s">
        <v>797</v>
      </c>
      <c r="M202" t="s">
        <v>39</v>
      </c>
      <c r="N202" t="s">
        <v>22</v>
      </c>
      <c r="O202" t="s">
        <v>798</v>
      </c>
    </row>
    <row r="203" spans="1:15" x14ac:dyDescent="0.25">
      <c r="A203">
        <v>5300884</v>
      </c>
      <c r="B203" t="s">
        <v>799</v>
      </c>
      <c r="C203" t="str">
        <f>""</f>
        <v/>
      </c>
      <c r="D203" t="str">
        <f>"9781410617149"</f>
        <v>9781410617149</v>
      </c>
      <c r="E203" t="s">
        <v>16</v>
      </c>
      <c r="F203" t="s">
        <v>213</v>
      </c>
      <c r="G203" s="1">
        <v>38652</v>
      </c>
      <c r="H203" s="1">
        <v>1</v>
      </c>
      <c r="I203" t="s">
        <v>18</v>
      </c>
      <c r="L203" t="s">
        <v>800</v>
      </c>
      <c r="M203" t="s">
        <v>39</v>
      </c>
      <c r="N203" t="s">
        <v>22</v>
      </c>
      <c r="O203" t="s">
        <v>801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20200623_1719451_nknu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2020-06-23T08:05:40Z</dcterms:created>
  <dcterms:modified xsi:type="dcterms:W3CDTF">2020-07-02T08:52:11Z</dcterms:modified>
</cp:coreProperties>
</file>